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drawings/drawing4.xml" ContentType="application/vnd.openxmlformats-officedocument.drawingml.chartshapes+xml"/>
  <Override PartName="/xl/charts/chart6.xml" ContentType="application/vnd.openxmlformats-officedocument.drawingml.chart+xml"/>
  <Override PartName="/xl/drawings/drawing5.xml" ContentType="application/vnd.openxmlformats-officedocument.drawing+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6.xml" ContentType="application/vnd.openxmlformats-officedocument.drawing+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7.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drawings/drawing8.xml" ContentType="application/vnd.openxmlformats-officedocument.drawing+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9.xml" ContentType="application/vnd.openxmlformats-officedocument.drawing+xml"/>
  <Override PartName="/xl/comments1.xml" ContentType="application/vnd.openxmlformats-officedocument.spreadsheetml.comments+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drawings/drawing10.xml" ContentType="application/vnd.openxmlformats-officedocument.drawing+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11.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drawings/drawing12.xml" ContentType="application/vnd.openxmlformats-officedocument.drawing+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drawings/drawing13.xml" ContentType="application/vnd.openxmlformats-officedocument.drawing+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4.xml" ContentType="application/vnd.openxmlformats-officedocument.drawing+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drawings/drawing15.xml" ContentType="application/vnd.openxmlformats-officedocument.drawing+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drawings/drawing16.xml" ContentType="application/vnd.openxmlformats-officedocument.drawing+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drawings/drawing17.xml" ContentType="application/vnd.openxmlformats-officedocument.drawing+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drawings/drawing18.xml" ContentType="application/vnd.openxmlformats-officedocument.drawing+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drawings/drawing19.xml" ContentType="application/vnd.openxmlformats-officedocument.drawing+xml"/>
  <Override PartName="/xl/comments2.xml" ContentType="application/vnd.openxmlformats-officedocument.spreadsheetml.comments+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drawings/drawing20.xml" ContentType="application/vnd.openxmlformats-officedocument.drawing+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drawings/drawing21.xml" ContentType="application/vnd.openxmlformats-officedocument.drawing+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drawings/drawing22.xml" ContentType="application/vnd.openxmlformats-officedocument.drawing+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drawings/drawing23.xml" ContentType="application/vnd.openxmlformats-officedocument.drawing+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drawings/drawing24.xml" ContentType="application/vnd.openxmlformats-officedocument.drawing+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drawings/drawing25.xml" ContentType="application/vnd.openxmlformats-officedocument.drawing+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drawings/drawing26.xml" ContentType="application/vnd.openxmlformats-officedocument.drawing+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drawings/drawing27.xml" ContentType="application/vnd.openxmlformats-officedocument.drawing+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xl/drawings/drawing28.xml" ContentType="application/vnd.openxmlformats-officedocument.drawing+xml"/>
  <Override PartName="/xl/charts/chart77.xml" ContentType="application/vnd.openxmlformats-officedocument.drawingml.chart+xml"/>
  <Override PartName="/xl/charts/chart78.xml" ContentType="application/vnd.openxmlformats-officedocument.drawingml.chart+xml"/>
  <Override PartName="/xl/charts/chart79.xml" ContentType="application/vnd.openxmlformats-officedocument.drawingml.chart+xml"/>
  <Override PartName="/xl/drawings/drawing29.xml" ContentType="application/vnd.openxmlformats-officedocument.drawing+xml"/>
  <Override PartName="/xl/charts/chart80.xml" ContentType="application/vnd.openxmlformats-officedocument.drawingml.chart+xml"/>
  <Override PartName="/xl/charts/chart81.xml" ContentType="application/vnd.openxmlformats-officedocument.drawingml.chart+xml"/>
  <Override PartName="/xl/charts/chart82.xml" ContentType="application/vnd.openxmlformats-officedocument.drawingml.chart+xml"/>
  <Override PartName="/xl/drawings/drawing30.xml" ContentType="application/vnd.openxmlformats-officedocument.drawing+xml"/>
  <Override PartName="/xl/charts/chart83.xml" ContentType="application/vnd.openxmlformats-officedocument.drawingml.chart+xml"/>
  <Override PartName="/xl/charts/chart84.xml" ContentType="application/vnd.openxmlformats-officedocument.drawingml.chart+xml"/>
  <Override PartName="/xl/charts/chart85.xml" ContentType="application/vnd.openxmlformats-officedocument.drawingml.chart+xml"/>
  <Override PartName="/xl/drawings/drawing31.xml" ContentType="application/vnd.openxmlformats-officedocument.drawing+xml"/>
  <Override PartName="/xl/charts/chart86.xml" ContentType="application/vnd.openxmlformats-officedocument.drawingml.chart+xml"/>
  <Override PartName="/xl/charts/chart87.xml" ContentType="application/vnd.openxmlformats-officedocument.drawingml.chart+xml"/>
  <Override PartName="/xl/charts/chart88.xml" ContentType="application/vnd.openxmlformats-officedocument.drawingml.chart+xml"/>
  <Override PartName="/xl/drawings/drawing32.xml" ContentType="application/vnd.openxmlformats-officedocument.drawing+xml"/>
  <Override PartName="/xl/charts/chart89.xml" ContentType="application/vnd.openxmlformats-officedocument.drawingml.chart+xml"/>
  <Override PartName="/xl/charts/chart90.xml" ContentType="application/vnd.openxmlformats-officedocument.drawingml.chart+xml"/>
  <Override PartName="/xl/charts/chart91.xml" ContentType="application/vnd.openxmlformats-officedocument.drawingml.chart+xml"/>
  <Override PartName="/xl/drawings/drawing33.xml" ContentType="application/vnd.openxmlformats-officedocument.drawing+xml"/>
  <Override PartName="/xl/charts/chart92.xml" ContentType="application/vnd.openxmlformats-officedocument.drawingml.chart+xml"/>
  <Override PartName="/xl/charts/chart93.xml" ContentType="application/vnd.openxmlformats-officedocument.drawingml.chart+xml"/>
  <Override PartName="/xl/charts/chart9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updateLinks="never" codeName="ThisWorkbook" defaultThemeVersion="124226"/>
  <mc:AlternateContent xmlns:mc="http://schemas.openxmlformats.org/markup-compatibility/2006">
    <mc:Choice Requires="x15">
      <x15ac:absPath xmlns:x15ac="http://schemas.microsoft.com/office/spreadsheetml/2010/11/ac" url="T:\労働雇用係\55労働実態調査\R4\11-2.HP\"/>
    </mc:Choice>
  </mc:AlternateContent>
  <xr:revisionPtr revIDLastSave="0" documentId="13_ncr:1_{B1054448-B050-4D45-82FD-778B12028D96}" xr6:coauthVersionLast="47" xr6:coauthVersionMax="47" xr10:uidLastSave="{00000000-0000-0000-0000-000000000000}"/>
  <bookViews>
    <workbookView xWindow="-120" yWindow="-120" windowWidth="20730" windowHeight="11160" tabRatio="669" firstSheet="27" activeTab="31" xr2:uid="{00000000-000D-0000-FFFF-FFFF00000000}"/>
  </bookViews>
  <sheets>
    <sheet name="25（問21）" sheetId="70" r:id="rId1"/>
    <sheet name="26（問21）" sheetId="69" r:id="rId2"/>
    <sheet name="27（問22）" sheetId="49" r:id="rId3"/>
    <sheet name="28（問15）" sheetId="50" r:id="rId4"/>
    <sheet name="29（問18）" sheetId="51" r:id="rId5"/>
    <sheet name="30（問23）" sheetId="52" r:id="rId6"/>
    <sheet name="31（問23）" sheetId="53" r:id="rId7"/>
    <sheet name="32（問17）" sheetId="54" r:id="rId8"/>
    <sheet name="33（問17）" sheetId="55" r:id="rId9"/>
    <sheet name="34（問19）" sheetId="56" r:id="rId10"/>
    <sheet name="35（問26）" sheetId="57" r:id="rId11"/>
    <sheet name="36（問24）" sheetId="58" r:id="rId12"/>
    <sheet name="37（問31）" sheetId="59" r:id="rId13"/>
    <sheet name="38（問31）" sheetId="60" r:id="rId14"/>
    <sheet name="39（問32）" sheetId="61" r:id="rId15"/>
    <sheet name="40（問33）" sheetId="92" r:id="rId16"/>
    <sheet name="41（問15）" sheetId="65" r:id="rId17"/>
    <sheet name="42（問13）" sheetId="76" r:id="rId18"/>
    <sheet name="43（問20）" sheetId="67" r:id="rId19"/>
    <sheet name="44（問22）" sheetId="68" r:id="rId20"/>
    <sheet name="45（問34）" sheetId="79" r:id="rId21"/>
    <sheet name="46（問25）" sheetId="81" r:id="rId22"/>
    <sheet name="47（問27）" sheetId="82" r:id="rId23"/>
    <sheet name="48（問28）" sheetId="83" r:id="rId24"/>
    <sheet name="49（問29）" sheetId="90" r:id="rId25"/>
    <sheet name="50（問30）" sheetId="80" r:id="rId26"/>
    <sheet name="51（問30）" sheetId="84" r:id="rId27"/>
    <sheet name="52(問30)" sheetId="85" r:id="rId28"/>
    <sheet name="53（問35）" sheetId="86" r:id="rId29"/>
    <sheet name="54（問36）" sheetId="88" r:id="rId30"/>
    <sheet name="55（問37）" sheetId="89" r:id="rId31"/>
    <sheet name="集計・資料①" sheetId="9" r:id="rId32"/>
    <sheet name="集計・資料②" sheetId="77" r:id="rId33"/>
    <sheet name="調査票" sheetId="78" r:id="rId34"/>
    <sheet name="業種リスト" sheetId="91" r:id="rId35"/>
  </sheets>
  <definedNames>
    <definedName name="_xlnm.Print_Area" localSheetId="0">'25（問21）'!$A$1:$AL$69</definedName>
    <definedName name="_xlnm.Print_Area" localSheetId="1">'26（問21）'!$A$1:$AL$62</definedName>
    <definedName name="_xlnm.Print_Area" localSheetId="2">'27（問22）'!$A$1:$AL$61</definedName>
    <definedName name="_xlnm.Print_Area" localSheetId="3">'28（問15）'!$A$1:$AP$65</definedName>
    <definedName name="_xlnm.Print_Area" localSheetId="4">'29（問18）'!$A$1:$AJ$64</definedName>
    <definedName name="_xlnm.Print_Area" localSheetId="5">'30（問23）'!$A$1:$AM$60</definedName>
    <definedName name="_xlnm.Print_Area" localSheetId="6">'31（問23）'!$A$1:$AO$75</definedName>
    <definedName name="_xlnm.Print_Area" localSheetId="7">'32（問17）'!$A$1:$AL$66</definedName>
    <definedName name="_xlnm.Print_Area" localSheetId="8">'33（問17）'!$A$1:$AK$70</definedName>
    <definedName name="_xlnm.Print_Area" localSheetId="9">'34（問19）'!$A$1:$AK$66</definedName>
    <definedName name="_xlnm.Print_Area" localSheetId="10">'35（問26）'!$A$1:$AL$60</definedName>
    <definedName name="_xlnm.Print_Area" localSheetId="11">'36（問24）'!$A$1:$AL$66</definedName>
    <definedName name="_xlnm.Print_Area" localSheetId="12">'37（問31）'!$A$1:$AJ$63</definedName>
    <definedName name="_xlnm.Print_Area" localSheetId="13">'38（問31）'!$A$1:$AL$59</definedName>
    <definedName name="_xlnm.Print_Area" localSheetId="14">'39（問32）'!$A$1:$AL$60</definedName>
    <definedName name="_xlnm.Print_Area" localSheetId="15">'40（問33）'!$A$1:$AL$60</definedName>
    <definedName name="_xlnm.Print_Area" localSheetId="16">'41（問15）'!$A$1:$AJ$67</definedName>
    <definedName name="_xlnm.Print_Area" localSheetId="17">'42（問13）'!$A$1:$AE$70</definedName>
    <definedName name="_xlnm.Print_Area" localSheetId="18">'43（問20）'!$A$1:$AL$54</definedName>
    <definedName name="_xlnm.Print_Area" localSheetId="19">'44（問22）'!$A$1:$AL$60</definedName>
    <definedName name="_xlnm.Print_Area" localSheetId="20">'45（問34）'!$A$1:$AP$60</definedName>
    <definedName name="_xlnm.Print_Area" localSheetId="21">'46（問25）'!$A$1:$AL$60</definedName>
    <definedName name="_xlnm.Print_Area" localSheetId="22">'47（問27）'!$A$1:$AL$60</definedName>
    <definedName name="_xlnm.Print_Area" localSheetId="23">'48（問28）'!$A$1:$AN$60</definedName>
    <definedName name="_xlnm.Print_Area" localSheetId="24">'49（問29）'!$A$1:$AP$60</definedName>
    <definedName name="_xlnm.Print_Area" localSheetId="25">'50（問30）'!$A$1:$AL$60</definedName>
    <definedName name="_xlnm.Print_Area" localSheetId="26">'51（問30）'!$A$1:$AL$60</definedName>
    <definedName name="_xlnm.Print_Area" localSheetId="27">'52(問30)'!$A$1:$AL$60</definedName>
    <definedName name="_xlnm.Print_Area" localSheetId="28">'53（問35）'!$A$1:$AL$64</definedName>
    <definedName name="_xlnm.Print_Area" localSheetId="29">'54（問36）'!$A$1:$AP$54</definedName>
    <definedName name="_xlnm.Print_Area" localSheetId="30">'55（問37）'!$A$1:$AN$53</definedName>
    <definedName name="_xlnm.Print_Area" localSheetId="31">集計・資料①!$A$1:$FG$53</definedName>
    <definedName name="_xlnm.Print_Area" localSheetId="32">集計・資料②!$A$1:$BN$54</definedName>
    <definedName name="_xlnm.Print_Area" localSheetId="33">調査票!$A$1:$A$51</definedName>
    <definedName name="_xlnm.Print_Titles" localSheetId="31">集計・資料①!$A:$B</definedName>
    <definedName name="_xlnm.Print_Titles" localSheetId="32">集計・資料②!#REF!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J11" i="69" l="1"/>
  <c r="AN7" i="92" l="1"/>
  <c r="BH11" i="92"/>
  <c r="BJ11" i="92"/>
  <c r="AK23" i="92" s="1"/>
  <c r="BI11" i="92"/>
  <c r="AJ23" i="92" s="1"/>
  <c r="BK11" i="92" l="1"/>
  <c r="AL23" i="92" s="1"/>
  <c r="AI23" i="92"/>
  <c r="BJ15" i="92"/>
  <c r="AK19" i="92" s="1"/>
  <c r="BJ17" i="92"/>
  <c r="AK17" i="92" s="1"/>
  <c r="BJ18" i="92"/>
  <c r="AK16" i="92" s="1"/>
  <c r="BJ20" i="92"/>
  <c r="AK14" i="92" s="1"/>
  <c r="BJ21" i="92"/>
  <c r="AK13" i="92" s="1"/>
  <c r="BJ12" i="92"/>
  <c r="AK22" i="92" s="1"/>
  <c r="BJ14" i="92"/>
  <c r="AK20" i="92" s="1"/>
  <c r="BJ22" i="92"/>
  <c r="AK12" i="92" s="1"/>
  <c r="BJ23" i="92"/>
  <c r="AK11" i="92" s="1"/>
  <c r="BJ16" i="92"/>
  <c r="AK18" i="92" s="1"/>
  <c r="BJ13" i="92"/>
  <c r="AK21" i="92" s="1"/>
  <c r="BJ19" i="92"/>
  <c r="AK15" i="92" s="1"/>
  <c r="BE11" i="92" l="1"/>
  <c r="AF23" i="92" s="1"/>
  <c r="BD11" i="92"/>
  <c r="AE23" i="92" s="1"/>
  <c r="BC11" i="92"/>
  <c r="AD23" i="92" s="1"/>
  <c r="BJ24" i="92"/>
  <c r="BJ6" i="92" s="1"/>
  <c r="AK6" i="92" s="1"/>
  <c r="AK24" i="92"/>
  <c r="BJ34" i="92" l="1"/>
  <c r="BJ30" i="92"/>
  <c r="BJ32" i="92"/>
  <c r="BJ33" i="92"/>
  <c r="BJ29" i="92"/>
  <c r="BJ31" i="92"/>
  <c r="AK32" i="92" s="1"/>
  <c r="AK30" i="92" l="1"/>
  <c r="AK31" i="92"/>
  <c r="AK33" i="92"/>
  <c r="AK34" i="92"/>
  <c r="BJ35" i="92"/>
  <c r="AK29" i="92"/>
  <c r="AK35" i="92" l="1"/>
  <c r="BG35" i="51" l="1"/>
  <c r="AP7" i="89" l="1"/>
  <c r="AR7" i="88"/>
  <c r="BS20" i="89" l="1"/>
  <c r="BS16" i="89"/>
  <c r="BS22" i="89"/>
  <c r="BS13" i="89"/>
  <c r="BS21" i="89"/>
  <c r="BS12" i="89"/>
  <c r="BS23" i="89"/>
  <c r="BS11" i="89"/>
  <c r="BT11" i="89"/>
  <c r="BW11" i="88"/>
  <c r="AN23" i="88" s="1"/>
  <c r="AN8" i="86"/>
  <c r="AN8" i="85"/>
  <c r="AN8" i="84"/>
  <c r="AN8" i="80"/>
  <c r="AR11" i="90"/>
  <c r="AR7" i="90"/>
  <c r="AP12" i="83"/>
  <c r="AP8" i="83"/>
  <c r="BT31" i="89" l="1"/>
  <c r="AL12" i="89"/>
  <c r="AL13" i="89"/>
  <c r="AL11" i="89"/>
  <c r="AL21" i="89"/>
  <c r="AL14" i="89"/>
  <c r="AL18" i="89"/>
  <c r="AL23" i="89"/>
  <c r="AM23" i="89"/>
  <c r="AL22" i="89"/>
  <c r="BT33" i="89"/>
  <c r="BS19" i="89"/>
  <c r="BS15" i="89"/>
  <c r="BS18" i="89"/>
  <c r="BS17" i="89"/>
  <c r="BS14" i="89"/>
  <c r="BW21" i="88"/>
  <c r="AN13" i="88" s="1"/>
  <c r="BW20" i="88"/>
  <c r="AN14" i="88" s="1"/>
  <c r="BW17" i="88"/>
  <c r="AN17" i="88" s="1"/>
  <c r="BW16" i="88"/>
  <c r="AN18" i="88" s="1"/>
  <c r="BW15" i="88"/>
  <c r="AN19" i="88" s="1"/>
  <c r="BW23" i="88"/>
  <c r="AN11" i="88" s="1"/>
  <c r="BW30" i="88"/>
  <c r="AN33" i="88" s="1"/>
  <c r="BW12" i="88"/>
  <c r="AN22" i="88" s="1"/>
  <c r="BW18" i="88"/>
  <c r="AN16" i="88" s="1"/>
  <c r="BW13" i="88"/>
  <c r="AN21" i="88" s="1"/>
  <c r="BW32" i="88"/>
  <c r="AN31" i="88" s="1"/>
  <c r="BW19" i="88"/>
  <c r="AN15" i="88" s="1"/>
  <c r="BW31" i="88"/>
  <c r="AN32" i="88" s="1"/>
  <c r="BW22" i="88"/>
  <c r="AN12" i="88" s="1"/>
  <c r="BW14" i="88"/>
  <c r="AN20" i="88" s="1"/>
  <c r="BW34" i="88"/>
  <c r="AN29" i="88" s="1"/>
  <c r="BW29" i="88"/>
  <c r="AN34" i="88" s="1"/>
  <c r="BW33" i="88"/>
  <c r="AN30" i="88" s="1"/>
  <c r="BT29" i="89" l="1"/>
  <c r="AM34" i="89" s="1"/>
  <c r="BT15" i="89"/>
  <c r="BT13" i="89"/>
  <c r="BT34" i="89"/>
  <c r="AM29" i="89" s="1"/>
  <c r="BT32" i="89"/>
  <c r="AM31" i="89" s="1"/>
  <c r="BT23" i="89"/>
  <c r="BT30" i="89"/>
  <c r="AM33" i="89" s="1"/>
  <c r="AN35" i="88"/>
  <c r="AN24" i="88"/>
  <c r="AL17" i="89"/>
  <c r="AL16" i="89"/>
  <c r="AL15" i="89"/>
  <c r="AL20" i="89"/>
  <c r="AL19" i="89"/>
  <c r="AM32" i="89"/>
  <c r="AM30" i="89"/>
  <c r="BW35" i="88"/>
  <c r="BW24" i="88"/>
  <c r="BS24" i="89"/>
  <c r="BS6" i="89" s="1"/>
  <c r="BT17" i="89"/>
  <c r="BT18" i="89"/>
  <c r="BT19" i="89"/>
  <c r="BW6" i="88"/>
  <c r="BT14" i="89"/>
  <c r="BT20" i="89"/>
  <c r="BT21" i="89"/>
  <c r="BT22" i="89"/>
  <c r="BT16" i="89"/>
  <c r="BT12" i="89"/>
  <c r="BT24" i="89" l="1"/>
  <c r="BT6" i="89" s="1"/>
  <c r="BT35" i="89"/>
  <c r="AL24" i="89"/>
  <c r="AM21" i="89"/>
  <c r="AM20" i="89"/>
  <c r="AM16" i="89"/>
  <c r="AM13" i="89"/>
  <c r="AM15" i="89"/>
  <c r="AL6" i="89"/>
  <c r="AM22" i="89"/>
  <c r="AM12" i="89"/>
  <c r="AM17" i="89"/>
  <c r="AM11" i="89"/>
  <c r="AM18" i="89"/>
  <c r="AM14" i="89"/>
  <c r="AM19" i="89"/>
  <c r="AM35" i="89"/>
  <c r="AN6" i="88"/>
  <c r="AM24" i="89" l="1"/>
  <c r="AM6" i="89"/>
  <c r="AN11" i="82"/>
  <c r="AN7" i="82"/>
  <c r="AN11" i="81" l="1"/>
  <c r="AN7" i="81"/>
  <c r="AR11" i="79" l="1"/>
  <c r="AR7" i="79"/>
  <c r="AN11" i="68"/>
  <c r="AN7" i="68"/>
  <c r="AN8" i="67"/>
  <c r="AG12" i="76"/>
  <c r="AG8" i="76"/>
  <c r="AN7" i="61" l="1"/>
  <c r="AN7" i="60"/>
  <c r="AL8" i="59"/>
  <c r="AN7" i="58" l="1"/>
  <c r="BS33" i="79" l="1"/>
  <c r="AO30" i="79" s="1"/>
  <c r="BR33" i="79"/>
  <c r="BQ33" i="79"/>
  <c r="BP33" i="79"/>
  <c r="AL30" i="79" s="1"/>
  <c r="BO33" i="79"/>
  <c r="BS32" i="79"/>
  <c r="BR32" i="79"/>
  <c r="AN31" i="79" s="1"/>
  <c r="BQ32" i="79"/>
  <c r="AM31" i="79" s="1"/>
  <c r="BP32" i="79"/>
  <c r="AL31" i="79" s="1"/>
  <c r="BO32" i="79"/>
  <c r="BS30" i="79"/>
  <c r="BR30" i="79"/>
  <c r="AN33" i="79" s="1"/>
  <c r="BQ30" i="79"/>
  <c r="AM33" i="79" s="1"/>
  <c r="BP30" i="79"/>
  <c r="BO30" i="79"/>
  <c r="BS29" i="79"/>
  <c r="AO34" i="79" s="1"/>
  <c r="BR29" i="79"/>
  <c r="BQ29" i="79"/>
  <c r="BP29" i="79"/>
  <c r="AL34" i="79" s="1"/>
  <c r="BO29" i="79"/>
  <c r="AK34" i="79" s="1"/>
  <c r="BS23" i="79"/>
  <c r="AO11" i="79" s="1"/>
  <c r="BR23" i="79"/>
  <c r="AN11" i="79" s="1"/>
  <c r="BQ23" i="79"/>
  <c r="AM11" i="79" s="1"/>
  <c r="BP23" i="79"/>
  <c r="AL11" i="79" s="1"/>
  <c r="BO23" i="79"/>
  <c r="BS22" i="79"/>
  <c r="AO12" i="79" s="1"/>
  <c r="BR22" i="79"/>
  <c r="AN12" i="79" s="1"/>
  <c r="BQ22" i="79"/>
  <c r="AM12" i="79" s="1"/>
  <c r="BP22" i="79"/>
  <c r="AL12" i="79" s="1"/>
  <c r="BO22" i="79"/>
  <c r="AK12" i="79" s="1"/>
  <c r="BS21" i="79"/>
  <c r="AO13" i="79" s="1"/>
  <c r="BR21" i="79"/>
  <c r="AN13" i="79" s="1"/>
  <c r="BQ21" i="79"/>
  <c r="AM13" i="79" s="1"/>
  <c r="BP21" i="79"/>
  <c r="AL13" i="79" s="1"/>
  <c r="BO21" i="79"/>
  <c r="AK13" i="79" s="1"/>
  <c r="BS20" i="79"/>
  <c r="AO14" i="79" s="1"/>
  <c r="BR20" i="79"/>
  <c r="AN14" i="79" s="1"/>
  <c r="BQ20" i="79"/>
  <c r="AM14" i="79" s="1"/>
  <c r="BP20" i="79"/>
  <c r="AL14" i="79" s="1"/>
  <c r="BO20" i="79"/>
  <c r="AK14" i="79" s="1"/>
  <c r="BS19" i="79"/>
  <c r="AO15" i="79" s="1"/>
  <c r="BR19" i="79"/>
  <c r="AN15" i="79" s="1"/>
  <c r="BQ19" i="79"/>
  <c r="AM15" i="79" s="1"/>
  <c r="BP19" i="79"/>
  <c r="AL15" i="79" s="1"/>
  <c r="BO19" i="79"/>
  <c r="BS18" i="79"/>
  <c r="AO16" i="79" s="1"/>
  <c r="BR18" i="79"/>
  <c r="AN16" i="79" s="1"/>
  <c r="BQ18" i="79"/>
  <c r="AM16" i="79" s="1"/>
  <c r="BP18" i="79"/>
  <c r="AL16" i="79" s="1"/>
  <c r="BO18" i="79"/>
  <c r="AK16" i="79" s="1"/>
  <c r="BS17" i="79"/>
  <c r="AO17" i="79" s="1"/>
  <c r="BR17" i="79"/>
  <c r="AN17" i="79" s="1"/>
  <c r="BQ17" i="79"/>
  <c r="AM17" i="79" s="1"/>
  <c r="BP17" i="79"/>
  <c r="AL17" i="79" s="1"/>
  <c r="BO17" i="79"/>
  <c r="AK17" i="79" s="1"/>
  <c r="BS16" i="79"/>
  <c r="AO18" i="79" s="1"/>
  <c r="BR16" i="79"/>
  <c r="AN18" i="79" s="1"/>
  <c r="BQ16" i="79"/>
  <c r="AM18" i="79" s="1"/>
  <c r="BP16" i="79"/>
  <c r="AL18" i="79" s="1"/>
  <c r="BO16" i="79"/>
  <c r="AK18" i="79" s="1"/>
  <c r="BS15" i="79"/>
  <c r="BR15" i="79"/>
  <c r="AN19" i="79" s="1"/>
  <c r="BQ15" i="79"/>
  <c r="AM19" i="79" s="1"/>
  <c r="BP15" i="79"/>
  <c r="AL19" i="79" s="1"/>
  <c r="BO15" i="79"/>
  <c r="BS13" i="79"/>
  <c r="AO21" i="79" s="1"/>
  <c r="BR13" i="79"/>
  <c r="AN21" i="79" s="1"/>
  <c r="BQ13" i="79"/>
  <c r="AM21" i="79" s="1"/>
  <c r="BP13" i="79"/>
  <c r="AL21" i="79" s="1"/>
  <c r="BO13" i="79"/>
  <c r="AK21" i="79" s="1"/>
  <c r="BS12" i="79"/>
  <c r="AO22" i="79" s="1"/>
  <c r="BR12" i="79"/>
  <c r="AN22" i="79" s="1"/>
  <c r="BQ12" i="79"/>
  <c r="AM22" i="79" s="1"/>
  <c r="BP12" i="79"/>
  <c r="AL22" i="79" s="1"/>
  <c r="BO12" i="79"/>
  <c r="AK22" i="79" s="1"/>
  <c r="BR11" i="90"/>
  <c r="BQ11" i="90"/>
  <c r="AM23" i="90" s="1"/>
  <c r="BP11" i="90"/>
  <c r="BR11" i="89"/>
  <c r="BQ11" i="89"/>
  <c r="BX11" i="88"/>
  <c r="AO23" i="88" s="1"/>
  <c r="BV11" i="88"/>
  <c r="BU11" i="88"/>
  <c r="BI11" i="86"/>
  <c r="AI23" i="86" s="1"/>
  <c r="BP11" i="79"/>
  <c r="AL23" i="79" s="1"/>
  <c r="BK11" i="85"/>
  <c r="BJ11" i="85"/>
  <c r="BI11" i="85"/>
  <c r="BK11" i="84"/>
  <c r="BJ11" i="84"/>
  <c r="AJ23" i="84" s="1"/>
  <c r="BK11" i="80"/>
  <c r="BJ11" i="80"/>
  <c r="AJ23" i="80" s="1"/>
  <c r="BN11" i="83"/>
  <c r="AL23" i="83" s="1"/>
  <c r="BM11" i="83"/>
  <c r="AK23" i="83" s="1"/>
  <c r="BJ11" i="82"/>
  <c r="AJ23" i="82" s="1"/>
  <c r="BS34" i="79"/>
  <c r="BR34" i="79"/>
  <c r="AN29" i="79" s="1"/>
  <c r="BQ34" i="79"/>
  <c r="AM29" i="79" s="1"/>
  <c r="BP34" i="79"/>
  <c r="AL29" i="79" s="1"/>
  <c r="BO34" i="79"/>
  <c r="AU37" i="76"/>
  <c r="AE37" i="76" s="1"/>
  <c r="BH36" i="56"/>
  <c r="BI36" i="56"/>
  <c r="AJ31" i="56" s="1"/>
  <c r="AU36" i="76"/>
  <c r="AE31" i="76" s="1"/>
  <c r="AV36" i="76"/>
  <c r="AD31" i="76" s="1"/>
  <c r="BH35" i="56"/>
  <c r="BI35" i="56"/>
  <c r="AJ32" i="56" s="1"/>
  <c r="AU35" i="76"/>
  <c r="AE32" i="76" s="1"/>
  <c r="AV35" i="76"/>
  <c r="AD32" i="76" s="1"/>
  <c r="BH34" i="56"/>
  <c r="BI34" i="56"/>
  <c r="AJ33" i="56" s="1"/>
  <c r="AU34" i="76"/>
  <c r="AE33" i="76" s="1"/>
  <c r="AV34" i="76"/>
  <c r="AD33" i="76" s="1"/>
  <c r="BH54" i="51"/>
  <c r="AJ53" i="51" s="1"/>
  <c r="BH33" i="56"/>
  <c r="BI33" i="56"/>
  <c r="AJ34" i="56" s="1"/>
  <c r="AU33" i="76"/>
  <c r="AE34" i="76" s="1"/>
  <c r="AV33" i="76"/>
  <c r="AD34" i="76" s="1"/>
  <c r="BH53" i="51"/>
  <c r="AJ54" i="51" s="1"/>
  <c r="BH32" i="56"/>
  <c r="BI32" i="56"/>
  <c r="AJ35" i="56" s="1"/>
  <c r="AU32" i="76"/>
  <c r="AE35" i="76" s="1"/>
  <c r="AV32" i="76"/>
  <c r="AD35" i="76" s="1"/>
  <c r="BH52" i="51"/>
  <c r="AJ55" i="51" s="1"/>
  <c r="BH31" i="56"/>
  <c r="BI31" i="56"/>
  <c r="AJ36" i="56" s="1"/>
  <c r="AU31" i="76"/>
  <c r="AE36" i="76" s="1"/>
  <c r="AV31" i="76"/>
  <c r="AD36" i="76" s="1"/>
  <c r="BH51" i="51"/>
  <c r="AJ56" i="51" s="1"/>
  <c r="BH7" i="56"/>
  <c r="AK7" i="56" s="1"/>
  <c r="AV24" i="76"/>
  <c r="AD24" i="76" s="1"/>
  <c r="BH25" i="56"/>
  <c r="BI25" i="56"/>
  <c r="AJ13" i="56" s="1"/>
  <c r="AU23" i="76"/>
  <c r="AE11" i="76" s="1"/>
  <c r="AV23" i="76"/>
  <c r="AD11" i="76" s="1"/>
  <c r="BH47" i="51"/>
  <c r="AJ35" i="51" s="1"/>
  <c r="BH24" i="56"/>
  <c r="BI24" i="56"/>
  <c r="AJ14" i="56" s="1"/>
  <c r="AU22" i="76"/>
  <c r="AE12" i="76" s="1"/>
  <c r="AV22" i="76"/>
  <c r="AD12" i="76" s="1"/>
  <c r="BH46" i="51"/>
  <c r="AJ36" i="51" s="1"/>
  <c r="BI23" i="56"/>
  <c r="AJ15" i="56" s="1"/>
  <c r="AU21" i="76"/>
  <c r="AE13" i="76" s="1"/>
  <c r="AV21" i="76"/>
  <c r="AD13" i="76" s="1"/>
  <c r="BH45" i="51"/>
  <c r="AJ37" i="51" s="1"/>
  <c r="BH22" i="56"/>
  <c r="BI22" i="56"/>
  <c r="AJ16" i="56" s="1"/>
  <c r="AU20" i="76"/>
  <c r="AE14" i="76" s="1"/>
  <c r="BH44" i="51"/>
  <c r="AJ38" i="51" s="1"/>
  <c r="BH21" i="56"/>
  <c r="BI21" i="56"/>
  <c r="AJ17" i="56" s="1"/>
  <c r="AU19" i="76"/>
  <c r="AE15" i="76" s="1"/>
  <c r="AV19" i="76"/>
  <c r="AD15" i="76" s="1"/>
  <c r="BH43" i="51"/>
  <c r="AJ39" i="51" s="1"/>
  <c r="BH20" i="56"/>
  <c r="BI20" i="56"/>
  <c r="AJ18" i="56" s="1"/>
  <c r="AU18" i="76"/>
  <c r="AE16" i="76" s="1"/>
  <c r="AV18" i="76"/>
  <c r="AD16" i="76" s="1"/>
  <c r="BH42" i="51"/>
  <c r="AJ40" i="51" s="1"/>
  <c r="BH19" i="56"/>
  <c r="BI19" i="56"/>
  <c r="AJ19" i="56" s="1"/>
  <c r="AU17" i="76"/>
  <c r="AE17" i="76" s="1"/>
  <c r="AV17" i="76"/>
  <c r="AD17" i="76" s="1"/>
  <c r="BH41" i="51"/>
  <c r="AJ41" i="51" s="1"/>
  <c r="BH18" i="56"/>
  <c r="BI18" i="56"/>
  <c r="AJ20" i="56" s="1"/>
  <c r="AU16" i="76"/>
  <c r="AE18" i="76" s="1"/>
  <c r="AV16" i="76"/>
  <c r="AD18" i="76" s="1"/>
  <c r="BH40" i="51"/>
  <c r="AJ42" i="51" s="1"/>
  <c r="BH17" i="56"/>
  <c r="BI17" i="56"/>
  <c r="AJ21" i="56" s="1"/>
  <c r="AU15" i="76"/>
  <c r="AE19" i="76" s="1"/>
  <c r="AV15" i="76"/>
  <c r="AD19" i="76" s="1"/>
  <c r="BH39" i="51"/>
  <c r="AJ43" i="51" s="1"/>
  <c r="BH16" i="56"/>
  <c r="BI16" i="56"/>
  <c r="AJ22" i="56" s="1"/>
  <c r="AU14" i="76"/>
  <c r="AE20" i="76" s="1"/>
  <c r="AV14" i="76"/>
  <c r="AD20" i="76" s="1"/>
  <c r="BH38" i="51"/>
  <c r="AJ44" i="51" s="1"/>
  <c r="BH15" i="56"/>
  <c r="BI15" i="56"/>
  <c r="AJ23" i="56" s="1"/>
  <c r="AU13" i="76"/>
  <c r="AE21" i="76" s="1"/>
  <c r="AV13" i="76"/>
  <c r="AD21" i="76" s="1"/>
  <c r="BH37" i="51"/>
  <c r="AJ45" i="51" s="1"/>
  <c r="BH14" i="56"/>
  <c r="BI14" i="56"/>
  <c r="AJ24" i="56" s="1"/>
  <c r="AU12" i="76"/>
  <c r="AE22" i="76" s="1"/>
  <c r="AV12" i="76"/>
  <c r="AD22" i="76" s="1"/>
  <c r="BH36" i="51"/>
  <c r="AJ46" i="51" s="1"/>
  <c r="L16" i="70"/>
  <c r="BH13" i="56"/>
  <c r="BI13" i="56"/>
  <c r="AJ25" i="56" s="1"/>
  <c r="BG13" i="56"/>
  <c r="AU11" i="76"/>
  <c r="AE23" i="76" s="1"/>
  <c r="AV11" i="76"/>
  <c r="AD23" i="76" s="1"/>
  <c r="BH35" i="51"/>
  <c r="AJ47" i="51" s="1"/>
  <c r="BJ30" i="69"/>
  <c r="AR42" i="53"/>
  <c r="BJ29" i="69"/>
  <c r="BJ21" i="69"/>
  <c r="BJ20" i="69"/>
  <c r="L20" i="70"/>
  <c r="BJ10" i="54"/>
  <c r="AJ22" i="54" s="1"/>
  <c r="BP13" i="50"/>
  <c r="BJ11" i="58"/>
  <c r="AY42" i="53"/>
  <c r="AU42" i="53"/>
  <c r="BK11" i="68"/>
  <c r="AK23" i="68" s="1"/>
  <c r="BJ10" i="49"/>
  <c r="AJ22" i="49" s="1"/>
  <c r="BI11" i="70"/>
  <c r="AI23" i="70" s="1"/>
  <c r="AI47" i="51"/>
  <c r="BH35" i="55"/>
  <c r="AI47" i="55" s="1"/>
  <c r="AP35" i="65"/>
  <c r="AG47" i="65" s="1"/>
  <c r="BS13" i="50"/>
  <c r="AO25" i="50" s="1"/>
  <c r="BO13" i="50"/>
  <c r="AK25" i="50" s="1"/>
  <c r="BO11" i="79"/>
  <c r="AV37" i="76"/>
  <c r="AD37" i="76" s="1"/>
  <c r="AU24" i="76"/>
  <c r="AU6" i="76" s="1"/>
  <c r="AE6" i="76" s="1"/>
  <c r="AV20" i="76"/>
  <c r="AD14" i="76" s="1"/>
  <c r="AN7" i="57"/>
  <c r="BH23" i="56"/>
  <c r="BI7" i="56"/>
  <c r="AJ7" i="56" s="1"/>
  <c r="BG7" i="56"/>
  <c r="AI7" i="56" s="1"/>
  <c r="AM7" i="56"/>
  <c r="AM8" i="55"/>
  <c r="AN7" i="54"/>
  <c r="AO7" i="52"/>
  <c r="BH56" i="51"/>
  <c r="AJ51" i="51" s="1"/>
  <c r="BH55" i="51"/>
  <c r="AJ52" i="51" s="1"/>
  <c r="AL8" i="51"/>
  <c r="AR7" i="50"/>
  <c r="AN7" i="49"/>
  <c r="AN7" i="69"/>
  <c r="F10" i="70"/>
  <c r="AN8" i="70"/>
  <c r="BJ31" i="69" l="1"/>
  <c r="BJ16" i="69"/>
  <c r="BJ18" i="69"/>
  <c r="BJ23" i="69"/>
  <c r="BJ14" i="69"/>
  <c r="BJ19" i="69"/>
  <c r="BJ22" i="69"/>
  <c r="BJ34" i="69"/>
  <c r="BJ13" i="69"/>
  <c r="BJ33" i="69"/>
  <c r="BJ15" i="69"/>
  <c r="BJ32" i="69"/>
  <c r="BJ12" i="69"/>
  <c r="BJ17" i="69"/>
  <c r="BR17" i="89"/>
  <c r="AK17" i="89" s="1"/>
  <c r="BR15" i="89"/>
  <c r="AK19" i="89" s="1"/>
  <c r="BR12" i="89"/>
  <c r="AK22" i="89" s="1"/>
  <c r="BT17" i="88"/>
  <c r="AK17" i="88" s="1"/>
  <c r="BV12" i="88"/>
  <c r="AM22" i="88" s="1"/>
  <c r="BK17" i="86"/>
  <c r="AK17" i="86" s="1"/>
  <c r="BK15" i="86"/>
  <c r="AK19" i="86" s="1"/>
  <c r="BQ17" i="90"/>
  <c r="AM17" i="90" s="1"/>
  <c r="BP12" i="90"/>
  <c r="AL22" i="90" s="1"/>
  <c r="BR15" i="90"/>
  <c r="BR12" i="90"/>
  <c r="AN22" i="90" s="1"/>
  <c r="BK12" i="84"/>
  <c r="AK22" i="84" s="1"/>
  <c r="BI17" i="84"/>
  <c r="AI17" i="84" s="1"/>
  <c r="BI15" i="84"/>
  <c r="AI19" i="84" s="1"/>
  <c r="BI12" i="84"/>
  <c r="AI22" i="84" s="1"/>
  <c r="BI12" i="80"/>
  <c r="BK17" i="80"/>
  <c r="AK17" i="80" s="1"/>
  <c r="BJ12" i="80"/>
  <c r="AJ22" i="80" s="1"/>
  <c r="BL12" i="83"/>
  <c r="AJ22" i="83" s="1"/>
  <c r="BN17" i="83"/>
  <c r="AL17" i="83" s="1"/>
  <c r="BO17" i="83"/>
  <c r="AM17" i="83" s="1"/>
  <c r="BM12" i="83"/>
  <c r="AK22" i="83" s="1"/>
  <c r="BO15" i="83"/>
  <c r="AM19" i="83" s="1"/>
  <c r="BO12" i="83"/>
  <c r="AM22" i="83" s="1"/>
  <c r="BK20" i="84"/>
  <c r="AK14" i="84" s="1"/>
  <c r="BN15" i="83"/>
  <c r="AL19" i="83" s="1"/>
  <c r="BJ15" i="86"/>
  <c r="AJ19" i="86" s="1"/>
  <c r="BQ15" i="89"/>
  <c r="BQ15" i="90"/>
  <c r="AM19" i="90" s="1"/>
  <c r="BL16" i="83"/>
  <c r="AJ18" i="83" s="1"/>
  <c r="BI16" i="84"/>
  <c r="AI18" i="84" s="1"/>
  <c r="BU16" i="88"/>
  <c r="AL18" i="88" s="1"/>
  <c r="BO16" i="90"/>
  <c r="AK18" i="90" s="1"/>
  <c r="BS16" i="90"/>
  <c r="AO18" i="90" s="1"/>
  <c r="BN12" i="83"/>
  <c r="AL22" i="83" s="1"/>
  <c r="BK12" i="80"/>
  <c r="AK22" i="80" s="1"/>
  <c r="BJ12" i="86"/>
  <c r="AJ22" i="86" s="1"/>
  <c r="BQ12" i="89"/>
  <c r="BQ12" i="90"/>
  <c r="BL20" i="83"/>
  <c r="AJ14" i="83" s="1"/>
  <c r="BI20" i="80"/>
  <c r="AI14" i="80" s="1"/>
  <c r="BJ20" i="84"/>
  <c r="BK20" i="85"/>
  <c r="AK14" i="85" s="1"/>
  <c r="BU20" i="88"/>
  <c r="AL14" i="88" s="1"/>
  <c r="BO20" i="90"/>
  <c r="AK14" i="90" s="1"/>
  <c r="BS20" i="90"/>
  <c r="AO14" i="90" s="1"/>
  <c r="BI17" i="80"/>
  <c r="BJ17" i="84"/>
  <c r="AJ17" i="84" s="1"/>
  <c r="BU17" i="88"/>
  <c r="AL17" i="88" s="1"/>
  <c r="BO17" i="90"/>
  <c r="BS17" i="90"/>
  <c r="AO17" i="90" s="1"/>
  <c r="BL21" i="83"/>
  <c r="AJ13" i="83" s="1"/>
  <c r="BI21" i="80"/>
  <c r="AI13" i="80" s="1"/>
  <c r="BU21" i="88"/>
  <c r="AL13" i="88" s="1"/>
  <c r="BO21" i="90"/>
  <c r="AK13" i="90" s="1"/>
  <c r="BS21" i="90"/>
  <c r="AO13" i="90" s="1"/>
  <c r="BI20" i="86"/>
  <c r="AI14" i="86" s="1"/>
  <c r="BV20" i="88"/>
  <c r="AM14" i="88" s="1"/>
  <c r="BP20" i="90"/>
  <c r="AL14" i="90" s="1"/>
  <c r="BK21" i="84"/>
  <c r="AK13" i="84" s="1"/>
  <c r="BI21" i="86"/>
  <c r="AI13" i="86" s="1"/>
  <c r="BV21" i="88"/>
  <c r="AM13" i="88" s="1"/>
  <c r="BP21" i="90"/>
  <c r="AL13" i="90" s="1"/>
  <c r="BT29" i="88"/>
  <c r="AK34" i="88" s="1"/>
  <c r="BR29" i="89"/>
  <c r="AK34" i="89" s="1"/>
  <c r="BO14" i="83"/>
  <c r="AM20" i="83" s="1"/>
  <c r="BI14" i="84"/>
  <c r="AI20" i="84" s="1"/>
  <c r="BK14" i="86"/>
  <c r="AK20" i="86" s="1"/>
  <c r="BT14" i="88"/>
  <c r="AK20" i="88" s="1"/>
  <c r="BR14" i="89"/>
  <c r="AK20" i="89" s="1"/>
  <c r="BR14" i="90"/>
  <c r="AN20" i="90" s="1"/>
  <c r="BM16" i="83"/>
  <c r="AK18" i="83" s="1"/>
  <c r="BJ16" i="84"/>
  <c r="AJ18" i="84" s="1"/>
  <c r="BI16" i="86"/>
  <c r="BV16" i="88"/>
  <c r="AM18" i="88" s="1"/>
  <c r="BP16" i="90"/>
  <c r="AL18" i="90" s="1"/>
  <c r="BM17" i="83"/>
  <c r="AK17" i="83" s="1"/>
  <c r="BJ17" i="80"/>
  <c r="AJ17" i="80" s="1"/>
  <c r="BK17" i="84"/>
  <c r="BI17" i="86"/>
  <c r="AI17" i="86" s="1"/>
  <c r="BV17" i="88"/>
  <c r="AM17" i="88" s="1"/>
  <c r="BP17" i="90"/>
  <c r="AL17" i="90" s="1"/>
  <c r="BM30" i="83"/>
  <c r="AK35" i="83" s="1"/>
  <c r="BJ30" i="80"/>
  <c r="AJ35" i="80" s="1"/>
  <c r="BK30" i="84"/>
  <c r="AK35" i="84" s="1"/>
  <c r="BI30" i="86"/>
  <c r="BV29" i="88"/>
  <c r="AM34" i="88" s="1"/>
  <c r="BP29" i="90"/>
  <c r="AL34" i="90" s="1"/>
  <c r="BM14" i="83"/>
  <c r="AK20" i="83" s="1"/>
  <c r="BJ14" i="80"/>
  <c r="AJ20" i="80" s="1"/>
  <c r="BK14" i="84"/>
  <c r="AK20" i="84" s="1"/>
  <c r="BV14" i="88"/>
  <c r="AM20" i="88" s="1"/>
  <c r="BP14" i="90"/>
  <c r="AL20" i="90" s="1"/>
  <c r="BL30" i="83"/>
  <c r="AJ35" i="83" s="1"/>
  <c r="BI30" i="80"/>
  <c r="AI35" i="80" s="1"/>
  <c r="BJ30" i="84"/>
  <c r="BU29" i="88"/>
  <c r="AL34" i="88" s="1"/>
  <c r="BO29" i="90"/>
  <c r="AK34" i="90" s="1"/>
  <c r="BS29" i="90"/>
  <c r="AO34" i="90" s="1"/>
  <c r="BL14" i="83"/>
  <c r="BI14" i="80"/>
  <c r="AI20" i="80" s="1"/>
  <c r="BJ14" i="84"/>
  <c r="AJ20" i="84" s="1"/>
  <c r="BU14" i="88"/>
  <c r="AL20" i="88" s="1"/>
  <c r="BO14" i="90"/>
  <c r="AK20" i="90" s="1"/>
  <c r="BS14" i="90"/>
  <c r="AO20" i="90" s="1"/>
  <c r="BJ13" i="82"/>
  <c r="AJ21" i="82" s="1"/>
  <c r="BJ35" i="82"/>
  <c r="AJ30" i="82" s="1"/>
  <c r="BL13" i="83"/>
  <c r="AJ21" i="83" s="1"/>
  <c r="BL35" i="83"/>
  <c r="AJ30" i="83" s="1"/>
  <c r="BI13" i="80"/>
  <c r="BI35" i="80"/>
  <c r="AI30" i="80" s="1"/>
  <c r="BJ13" i="84"/>
  <c r="AJ21" i="84" s="1"/>
  <c r="BJ35" i="84"/>
  <c r="AJ30" i="84" s="1"/>
  <c r="BK13" i="85"/>
  <c r="AK21" i="85" s="1"/>
  <c r="BU13" i="88"/>
  <c r="AL21" i="88" s="1"/>
  <c r="BU34" i="88"/>
  <c r="AL29" i="88" s="1"/>
  <c r="BO13" i="90"/>
  <c r="AK21" i="90" s="1"/>
  <c r="BO34" i="90"/>
  <c r="AK29" i="90" s="1"/>
  <c r="BS13" i="90"/>
  <c r="AO21" i="90" s="1"/>
  <c r="BS34" i="90"/>
  <c r="AO29" i="90" s="1"/>
  <c r="BN19" i="83"/>
  <c r="AL15" i="83" s="1"/>
  <c r="BN31" i="83"/>
  <c r="AL34" i="83" s="1"/>
  <c r="BK19" i="80"/>
  <c r="AK15" i="80" s="1"/>
  <c r="BK31" i="80"/>
  <c r="AK34" i="80" s="1"/>
  <c r="BJ19" i="86"/>
  <c r="BJ31" i="86"/>
  <c r="AJ34" i="86" s="1"/>
  <c r="BQ19" i="89"/>
  <c r="BQ30" i="89"/>
  <c r="BQ19" i="90"/>
  <c r="AM15" i="90" s="1"/>
  <c r="BQ30" i="90"/>
  <c r="AM33" i="90" s="1"/>
  <c r="BL23" i="83"/>
  <c r="AJ11" i="83" s="1"/>
  <c r="BL33" i="83"/>
  <c r="AJ32" i="83" s="1"/>
  <c r="BI23" i="80"/>
  <c r="AI11" i="80" s="1"/>
  <c r="BI33" i="80"/>
  <c r="BJ23" i="84"/>
  <c r="AJ11" i="84" s="1"/>
  <c r="BJ33" i="84"/>
  <c r="AJ32" i="84" s="1"/>
  <c r="BU23" i="88"/>
  <c r="AL11" i="88" s="1"/>
  <c r="BU32" i="88"/>
  <c r="AL31" i="88" s="1"/>
  <c r="BO23" i="90"/>
  <c r="AK11" i="90" s="1"/>
  <c r="BO32" i="90"/>
  <c r="AK31" i="90" s="1"/>
  <c r="BS23" i="90"/>
  <c r="AO11" i="90" s="1"/>
  <c r="BS32" i="90"/>
  <c r="AO31" i="90" s="1"/>
  <c r="BL18" i="83"/>
  <c r="BL32" i="83"/>
  <c r="AJ33" i="83" s="1"/>
  <c r="BI18" i="80"/>
  <c r="BI32" i="80"/>
  <c r="AI33" i="80" s="1"/>
  <c r="BJ18" i="84"/>
  <c r="AJ16" i="84" s="1"/>
  <c r="BJ32" i="84"/>
  <c r="BK32" i="85"/>
  <c r="BU18" i="88"/>
  <c r="AL16" i="88" s="1"/>
  <c r="BU31" i="88"/>
  <c r="AL32" i="88" s="1"/>
  <c r="BO18" i="90"/>
  <c r="AK16" i="90" s="1"/>
  <c r="BO31" i="90"/>
  <c r="AK32" i="90" s="1"/>
  <c r="BS18" i="90"/>
  <c r="AO16" i="90" s="1"/>
  <c r="BS31" i="90"/>
  <c r="AO32" i="90" s="1"/>
  <c r="BN22" i="83"/>
  <c r="AL12" i="83" s="1"/>
  <c r="BN34" i="83"/>
  <c r="AL31" i="83" s="1"/>
  <c r="BK22" i="80"/>
  <c r="AK12" i="80" s="1"/>
  <c r="BK34" i="80"/>
  <c r="AK31" i="80" s="1"/>
  <c r="BI22" i="85"/>
  <c r="AI12" i="85" s="1"/>
  <c r="BI34" i="85"/>
  <c r="BJ22" i="86"/>
  <c r="BJ34" i="86"/>
  <c r="AJ31" i="86" s="1"/>
  <c r="BQ22" i="89"/>
  <c r="BQ33" i="89"/>
  <c r="BQ22" i="90"/>
  <c r="AM12" i="90" s="1"/>
  <c r="BQ33" i="90"/>
  <c r="AM30" i="90" s="1"/>
  <c r="BK13" i="82"/>
  <c r="AK21" i="82" s="1"/>
  <c r="BK35" i="82"/>
  <c r="AK30" i="82" s="1"/>
  <c r="BM13" i="83"/>
  <c r="AK21" i="83" s="1"/>
  <c r="BM35" i="83"/>
  <c r="AK30" i="83" s="1"/>
  <c r="BJ13" i="80"/>
  <c r="AJ21" i="80" s="1"/>
  <c r="BJ35" i="80"/>
  <c r="AJ30" i="80" s="1"/>
  <c r="BK13" i="84"/>
  <c r="AK21" i="84" s="1"/>
  <c r="BK35" i="84"/>
  <c r="AK30" i="84" s="1"/>
  <c r="BI13" i="86"/>
  <c r="AI21" i="86" s="1"/>
  <c r="BI35" i="86"/>
  <c r="AI30" i="86" s="1"/>
  <c r="BV13" i="88"/>
  <c r="AM21" i="88" s="1"/>
  <c r="BV34" i="88"/>
  <c r="AM29" i="88" s="1"/>
  <c r="BP13" i="90"/>
  <c r="AL21" i="90" s="1"/>
  <c r="BP34" i="90"/>
  <c r="AL29" i="90" s="1"/>
  <c r="BO19" i="83"/>
  <c r="AM15" i="83" s="1"/>
  <c r="BO31" i="83"/>
  <c r="AM34" i="83" s="1"/>
  <c r="BI19" i="84"/>
  <c r="AI15" i="84" s="1"/>
  <c r="BI31" i="84"/>
  <c r="AI34" i="84" s="1"/>
  <c r="BK19" i="86"/>
  <c r="AK15" i="86" s="1"/>
  <c r="BK31" i="86"/>
  <c r="AK34" i="86" s="1"/>
  <c r="BT19" i="88"/>
  <c r="AK15" i="88" s="1"/>
  <c r="BT30" i="88"/>
  <c r="AK33" i="88" s="1"/>
  <c r="BR19" i="89"/>
  <c r="AK15" i="89" s="1"/>
  <c r="BR30" i="89"/>
  <c r="AK33" i="89" s="1"/>
  <c r="BR19" i="90"/>
  <c r="BR30" i="90"/>
  <c r="AN33" i="90" s="1"/>
  <c r="BK23" i="82"/>
  <c r="AK11" i="82" s="1"/>
  <c r="BK33" i="82"/>
  <c r="AK32" i="82" s="1"/>
  <c r="BM23" i="83"/>
  <c r="AK11" i="83" s="1"/>
  <c r="BM33" i="83"/>
  <c r="AK32" i="83" s="1"/>
  <c r="BJ23" i="80"/>
  <c r="AJ11" i="80" s="1"/>
  <c r="BJ33" i="80"/>
  <c r="AJ32" i="80" s="1"/>
  <c r="BK23" i="84"/>
  <c r="AK11" i="84" s="1"/>
  <c r="BK33" i="84"/>
  <c r="AK32" i="84" s="1"/>
  <c r="BI23" i="86"/>
  <c r="AI11" i="86" s="1"/>
  <c r="BI33" i="86"/>
  <c r="AI32" i="86" s="1"/>
  <c r="BV23" i="88"/>
  <c r="AM11" i="88" s="1"/>
  <c r="BV32" i="88"/>
  <c r="AM31" i="88" s="1"/>
  <c r="BP23" i="90"/>
  <c r="AL11" i="90" s="1"/>
  <c r="BP32" i="90"/>
  <c r="AL31" i="90" s="1"/>
  <c r="BK18" i="82"/>
  <c r="AK16" i="82" s="1"/>
  <c r="BK32" i="82"/>
  <c r="AK33" i="82" s="1"/>
  <c r="BM18" i="83"/>
  <c r="AK16" i="83" s="1"/>
  <c r="BM32" i="83"/>
  <c r="AK33" i="83" s="1"/>
  <c r="BJ18" i="80"/>
  <c r="AJ16" i="80" s="1"/>
  <c r="BJ32" i="80"/>
  <c r="AJ33" i="80" s="1"/>
  <c r="BK18" i="84"/>
  <c r="AK16" i="84" s="1"/>
  <c r="BK32" i="84"/>
  <c r="BI18" i="86"/>
  <c r="AI16" i="86" s="1"/>
  <c r="BI32" i="86"/>
  <c r="AI33" i="86" s="1"/>
  <c r="BV18" i="88"/>
  <c r="AM16" i="88" s="1"/>
  <c r="BV31" i="88"/>
  <c r="AM32" i="88" s="1"/>
  <c r="BP18" i="90"/>
  <c r="AL16" i="90" s="1"/>
  <c r="BP31" i="90"/>
  <c r="AL32" i="90" s="1"/>
  <c r="BO22" i="83"/>
  <c r="AM12" i="83" s="1"/>
  <c r="BO34" i="83"/>
  <c r="AM31" i="83" s="1"/>
  <c r="BI22" i="84"/>
  <c r="AI12" i="84" s="1"/>
  <c r="BI34" i="84"/>
  <c r="AI31" i="84" s="1"/>
  <c r="BK22" i="86"/>
  <c r="AK12" i="86" s="1"/>
  <c r="BK34" i="86"/>
  <c r="AK31" i="86" s="1"/>
  <c r="BT22" i="88"/>
  <c r="AK12" i="88" s="1"/>
  <c r="BT33" i="88"/>
  <c r="AK30" i="88" s="1"/>
  <c r="BR22" i="89"/>
  <c r="AK12" i="89" s="1"/>
  <c r="BR33" i="89"/>
  <c r="AK30" i="89" s="1"/>
  <c r="BR22" i="90"/>
  <c r="AN12" i="90" s="1"/>
  <c r="BR33" i="90"/>
  <c r="AN30" i="90" s="1"/>
  <c r="BK15" i="82"/>
  <c r="AK19" i="82" s="1"/>
  <c r="BK12" i="82"/>
  <c r="AK22" i="82" s="1"/>
  <c r="BN13" i="83"/>
  <c r="AL21" i="83" s="1"/>
  <c r="BN35" i="83"/>
  <c r="AL30" i="83" s="1"/>
  <c r="BK13" i="80"/>
  <c r="AK21" i="80" s="1"/>
  <c r="BK35" i="80"/>
  <c r="AK30" i="80" s="1"/>
  <c r="BJ13" i="86"/>
  <c r="BJ35" i="86"/>
  <c r="AJ30" i="86" s="1"/>
  <c r="BQ13" i="89"/>
  <c r="BQ34" i="89"/>
  <c r="BQ13" i="90"/>
  <c r="AM21" i="90" s="1"/>
  <c r="BQ34" i="90"/>
  <c r="AM29" i="90" s="1"/>
  <c r="BL19" i="83"/>
  <c r="AJ15" i="83" s="1"/>
  <c r="BL31" i="83"/>
  <c r="AJ34" i="83" s="1"/>
  <c r="BI19" i="80"/>
  <c r="AI15" i="80" s="1"/>
  <c r="BI31" i="80"/>
  <c r="AI34" i="80" s="1"/>
  <c r="BJ19" i="84"/>
  <c r="AJ15" i="84" s="1"/>
  <c r="BU19" i="88"/>
  <c r="AL15" i="88" s="1"/>
  <c r="BU30" i="88"/>
  <c r="AL33" i="88" s="1"/>
  <c r="BO19" i="90"/>
  <c r="AK15" i="90" s="1"/>
  <c r="BO30" i="90"/>
  <c r="AK33" i="90" s="1"/>
  <c r="BS19" i="90"/>
  <c r="AO15" i="90" s="1"/>
  <c r="BS30" i="90"/>
  <c r="AO33" i="90" s="1"/>
  <c r="BN23" i="83"/>
  <c r="AL11" i="83" s="1"/>
  <c r="BN33" i="83"/>
  <c r="AL32" i="83" s="1"/>
  <c r="BK23" i="80"/>
  <c r="AK11" i="80" s="1"/>
  <c r="BK33" i="80"/>
  <c r="AK32" i="80" s="1"/>
  <c r="BJ23" i="86"/>
  <c r="BQ23" i="89"/>
  <c r="BQ32" i="89"/>
  <c r="BQ23" i="90"/>
  <c r="AM11" i="90" s="1"/>
  <c r="BQ32" i="90"/>
  <c r="BN18" i="83"/>
  <c r="AL16" i="83" s="1"/>
  <c r="BN32" i="83"/>
  <c r="AL33" i="83" s="1"/>
  <c r="BK18" i="80"/>
  <c r="AK16" i="80" s="1"/>
  <c r="BK32" i="80"/>
  <c r="AK33" i="80" s="1"/>
  <c r="BJ32" i="86"/>
  <c r="AJ33" i="86" s="1"/>
  <c r="BQ18" i="89"/>
  <c r="BQ31" i="89"/>
  <c r="BQ18" i="90"/>
  <c r="AM16" i="90" s="1"/>
  <c r="BQ31" i="90"/>
  <c r="AM32" i="90" s="1"/>
  <c r="BL22" i="83"/>
  <c r="AJ12" i="83" s="1"/>
  <c r="BL34" i="83"/>
  <c r="AJ31" i="83" s="1"/>
  <c r="BI22" i="80"/>
  <c r="AI12" i="80" s="1"/>
  <c r="BI34" i="80"/>
  <c r="AI31" i="80" s="1"/>
  <c r="BJ22" i="84"/>
  <c r="AJ12" i="84" s="1"/>
  <c r="BJ34" i="84"/>
  <c r="BU22" i="88"/>
  <c r="AL12" i="88" s="1"/>
  <c r="BU33" i="88"/>
  <c r="AL30" i="88" s="1"/>
  <c r="BO22" i="90"/>
  <c r="AK12" i="90" s="1"/>
  <c r="BO33" i="90"/>
  <c r="AK30" i="90" s="1"/>
  <c r="BS22" i="90"/>
  <c r="AO12" i="90" s="1"/>
  <c r="BS33" i="90"/>
  <c r="AO30" i="90" s="1"/>
  <c r="BO13" i="83"/>
  <c r="BO35" i="83"/>
  <c r="AM30" i="83" s="1"/>
  <c r="BI13" i="84"/>
  <c r="BI35" i="84"/>
  <c r="AI30" i="84" s="1"/>
  <c r="BJ35" i="85"/>
  <c r="AJ30" i="85" s="1"/>
  <c r="BK13" i="86"/>
  <c r="AK21" i="86" s="1"/>
  <c r="BK35" i="86"/>
  <c r="AK30" i="86" s="1"/>
  <c r="BT13" i="88"/>
  <c r="AK21" i="88" s="1"/>
  <c r="BT34" i="88"/>
  <c r="AK29" i="88" s="1"/>
  <c r="BR13" i="89"/>
  <c r="AK21" i="89" s="1"/>
  <c r="BR34" i="89"/>
  <c r="AK29" i="89" s="1"/>
  <c r="BR13" i="90"/>
  <c r="AN21" i="90" s="1"/>
  <c r="BR34" i="90"/>
  <c r="AN29" i="90" s="1"/>
  <c r="BK19" i="82"/>
  <c r="AK15" i="82" s="1"/>
  <c r="BK31" i="82"/>
  <c r="AK34" i="82" s="1"/>
  <c r="BM19" i="83"/>
  <c r="AK15" i="83" s="1"/>
  <c r="BM31" i="83"/>
  <c r="AK34" i="83" s="1"/>
  <c r="BJ19" i="80"/>
  <c r="AJ15" i="80" s="1"/>
  <c r="BJ31" i="80"/>
  <c r="AJ34" i="80" s="1"/>
  <c r="BK19" i="84"/>
  <c r="AK15" i="84" s="1"/>
  <c r="BK31" i="84"/>
  <c r="AK34" i="84" s="1"/>
  <c r="BI19" i="86"/>
  <c r="AI15" i="86" s="1"/>
  <c r="BI31" i="86"/>
  <c r="AI34" i="86" s="1"/>
  <c r="BV19" i="88"/>
  <c r="AM15" i="88" s="1"/>
  <c r="BV30" i="88"/>
  <c r="AM33" i="88" s="1"/>
  <c r="BP19" i="90"/>
  <c r="AL15" i="90" s="1"/>
  <c r="BP30" i="90"/>
  <c r="AL33" i="90" s="1"/>
  <c r="BO23" i="83"/>
  <c r="AM11" i="83" s="1"/>
  <c r="BO33" i="83"/>
  <c r="AM32" i="83" s="1"/>
  <c r="BI23" i="84"/>
  <c r="AI11" i="84" s="1"/>
  <c r="BI33" i="84"/>
  <c r="AI32" i="84" s="1"/>
  <c r="BK23" i="86"/>
  <c r="AK11" i="86" s="1"/>
  <c r="BK33" i="86"/>
  <c r="AK32" i="86" s="1"/>
  <c r="BT23" i="88"/>
  <c r="BT32" i="88"/>
  <c r="AK31" i="88" s="1"/>
  <c r="BR23" i="89"/>
  <c r="AK11" i="89" s="1"/>
  <c r="BR32" i="89"/>
  <c r="AK31" i="89" s="1"/>
  <c r="BR23" i="90"/>
  <c r="AN11" i="90" s="1"/>
  <c r="BR32" i="90"/>
  <c r="AN31" i="90" s="1"/>
  <c r="BO18" i="83"/>
  <c r="AM16" i="83" s="1"/>
  <c r="BO32" i="83"/>
  <c r="AM33" i="83" s="1"/>
  <c r="BI18" i="84"/>
  <c r="AI16" i="84" s="1"/>
  <c r="BI32" i="84"/>
  <c r="AI33" i="84" s="1"/>
  <c r="BK18" i="86"/>
  <c r="AK16" i="86" s="1"/>
  <c r="BK32" i="86"/>
  <c r="BT18" i="88"/>
  <c r="AK16" i="88" s="1"/>
  <c r="BT31" i="88"/>
  <c r="AK32" i="88" s="1"/>
  <c r="BR18" i="89"/>
  <c r="AK16" i="89" s="1"/>
  <c r="BR31" i="89"/>
  <c r="AK32" i="89" s="1"/>
  <c r="BR18" i="90"/>
  <c r="AN16" i="90" s="1"/>
  <c r="BR31" i="90"/>
  <c r="AN32" i="90" s="1"/>
  <c r="BK22" i="82"/>
  <c r="AK12" i="82" s="1"/>
  <c r="BK34" i="82"/>
  <c r="AK31" i="82" s="1"/>
  <c r="BM22" i="83"/>
  <c r="AK12" i="83" s="1"/>
  <c r="BM34" i="83"/>
  <c r="AK31" i="83" s="1"/>
  <c r="BJ22" i="80"/>
  <c r="AJ12" i="80" s="1"/>
  <c r="BJ34" i="80"/>
  <c r="AJ31" i="80" s="1"/>
  <c r="BK22" i="84"/>
  <c r="BK34" i="84"/>
  <c r="AK31" i="84" s="1"/>
  <c r="BI22" i="86"/>
  <c r="AI12" i="86" s="1"/>
  <c r="BI34" i="86"/>
  <c r="AI31" i="86" s="1"/>
  <c r="BV22" i="88"/>
  <c r="AM12" i="88" s="1"/>
  <c r="BV33" i="88"/>
  <c r="AM30" i="88" s="1"/>
  <c r="BP22" i="90"/>
  <c r="AL12" i="90" s="1"/>
  <c r="BP33" i="90"/>
  <c r="AL30" i="90" s="1"/>
  <c r="BK16" i="82"/>
  <c r="AK18" i="82" s="1"/>
  <c r="BK20" i="82"/>
  <c r="AK14" i="82" s="1"/>
  <c r="BK17" i="82"/>
  <c r="AK17" i="82" s="1"/>
  <c r="BK21" i="82"/>
  <c r="AK13" i="82" s="1"/>
  <c r="BK30" i="82"/>
  <c r="AK35" i="82" s="1"/>
  <c r="BK14" i="82"/>
  <c r="AK20" i="82" s="1"/>
  <c r="BJ14" i="81"/>
  <c r="BK14" i="68"/>
  <c r="BO37" i="50"/>
  <c r="BH56" i="55"/>
  <c r="AV44" i="53"/>
  <c r="AN52" i="65"/>
  <c r="AE55" i="65" s="1"/>
  <c r="BF43" i="55"/>
  <c r="AT50" i="53"/>
  <c r="AT61" i="53"/>
  <c r="BJ31" i="81"/>
  <c r="BF29" i="59"/>
  <c r="BJ19" i="61"/>
  <c r="AP54" i="65"/>
  <c r="AG53" i="65" s="1"/>
  <c r="BH47" i="55"/>
  <c r="AV54" i="53"/>
  <c r="AV63" i="53"/>
  <c r="AP42" i="65"/>
  <c r="AG40" i="65" s="1"/>
  <c r="BH42" i="55"/>
  <c r="BH53" i="55"/>
  <c r="BI18" i="67"/>
  <c r="AZ49" i="53"/>
  <c r="BK18" i="58"/>
  <c r="AJ16" i="58" s="1"/>
  <c r="BQ36" i="50"/>
  <c r="AX53" i="53"/>
  <c r="AX64" i="53"/>
  <c r="BJ22" i="81"/>
  <c r="BJ34" i="81"/>
  <c r="BF32" i="59"/>
  <c r="AH29" i="59" s="1"/>
  <c r="BP15" i="50"/>
  <c r="BP37" i="50"/>
  <c r="AQ56" i="65"/>
  <c r="AH51" i="65" s="1"/>
  <c r="AS65" i="53"/>
  <c r="AW44" i="53"/>
  <c r="AW65" i="53"/>
  <c r="BL34" i="58"/>
  <c r="AK29" i="58" s="1"/>
  <c r="BG43" i="55"/>
  <c r="BG52" i="55"/>
  <c r="BI30" i="70"/>
  <c r="BJ18" i="49"/>
  <c r="AU50" i="53"/>
  <c r="AU61" i="53"/>
  <c r="BP35" i="50"/>
  <c r="AQ47" i="65"/>
  <c r="AH35" i="65" s="1"/>
  <c r="AQ54" i="65"/>
  <c r="AH53" i="65" s="1"/>
  <c r="BJ23" i="67"/>
  <c r="BJ32" i="67"/>
  <c r="AS54" i="53"/>
  <c r="AS63" i="53"/>
  <c r="BP20" i="50"/>
  <c r="BP34" i="50"/>
  <c r="AQ42" i="65"/>
  <c r="AH40" i="65" s="1"/>
  <c r="AQ53" i="65"/>
  <c r="AH54" i="65" s="1"/>
  <c r="BJ18" i="67"/>
  <c r="BJ31" i="67"/>
  <c r="BK18" i="70"/>
  <c r="BI18" i="68"/>
  <c r="AI16" i="68" s="1"/>
  <c r="BI31" i="68"/>
  <c r="AW49" i="53"/>
  <c r="AI47" i="53" s="1"/>
  <c r="AW62" i="53"/>
  <c r="AO46" i="65"/>
  <c r="AF36" i="65" s="1"/>
  <c r="AO55" i="65"/>
  <c r="AF52" i="65" s="1"/>
  <c r="BG46" i="55"/>
  <c r="BG55" i="55"/>
  <c r="BF46" i="51"/>
  <c r="BF55" i="51"/>
  <c r="BK22" i="68"/>
  <c r="BK33" i="68"/>
  <c r="AY53" i="53"/>
  <c r="AY64" i="53"/>
  <c r="AN37" i="65"/>
  <c r="AE45" i="65" s="1"/>
  <c r="AN56" i="65"/>
  <c r="BF37" i="55"/>
  <c r="BF56" i="55"/>
  <c r="BK13" i="67"/>
  <c r="BK34" i="67"/>
  <c r="BI12" i="49"/>
  <c r="AT44" i="53"/>
  <c r="AT65" i="53"/>
  <c r="BJ13" i="81"/>
  <c r="BJ35" i="81"/>
  <c r="BF12" i="59"/>
  <c r="AH21" i="59" s="1"/>
  <c r="BF33" i="59"/>
  <c r="BJ13" i="61"/>
  <c r="BJ34" i="61"/>
  <c r="AP43" i="65"/>
  <c r="AG39" i="65" s="1"/>
  <c r="AP52" i="65"/>
  <c r="AG55" i="65" s="1"/>
  <c r="BH52" i="55"/>
  <c r="BI19" i="67"/>
  <c r="BI30" i="67"/>
  <c r="AZ50" i="53"/>
  <c r="AZ61" i="53"/>
  <c r="AN47" i="65"/>
  <c r="AE35" i="65" s="1"/>
  <c r="AN54" i="65"/>
  <c r="AE53" i="65" s="1"/>
  <c r="BF47" i="55"/>
  <c r="BF54" i="55"/>
  <c r="BK23" i="67"/>
  <c r="BK32" i="67"/>
  <c r="BI31" i="49"/>
  <c r="AT54" i="53"/>
  <c r="AT63" i="53"/>
  <c r="BJ23" i="81"/>
  <c r="BJ33" i="81"/>
  <c r="BJ23" i="61"/>
  <c r="BJ32" i="61"/>
  <c r="AN42" i="65"/>
  <c r="AE40" i="65" s="1"/>
  <c r="AN53" i="65"/>
  <c r="AE54" i="65" s="1"/>
  <c r="AR42" i="65"/>
  <c r="AI40" i="65" s="1"/>
  <c r="AR53" i="65"/>
  <c r="AI54" i="65" s="1"/>
  <c r="BK18" i="67"/>
  <c r="BK31" i="67"/>
  <c r="BJ18" i="68"/>
  <c r="BJ31" i="68"/>
  <c r="AX49" i="53"/>
  <c r="AX62" i="53"/>
  <c r="BF17" i="59"/>
  <c r="BF30" i="59"/>
  <c r="AH31" i="59" s="1"/>
  <c r="BE39" i="51"/>
  <c r="BJ15" i="81"/>
  <c r="BD40" i="55"/>
  <c r="BC40" i="51"/>
  <c r="AR36" i="65"/>
  <c r="AI46" i="65" s="1"/>
  <c r="BE36" i="51"/>
  <c r="BD44" i="55"/>
  <c r="BC44" i="51"/>
  <c r="BD41" i="55"/>
  <c r="BC41" i="51"/>
  <c r="BD45" i="55"/>
  <c r="BC45" i="51"/>
  <c r="BD38" i="55"/>
  <c r="BC38" i="51"/>
  <c r="BS15" i="50"/>
  <c r="BS37" i="50"/>
  <c r="BD37" i="55"/>
  <c r="BD56" i="55"/>
  <c r="BC37" i="51"/>
  <c r="BC56" i="51"/>
  <c r="L18" i="70"/>
  <c r="BJ13" i="70"/>
  <c r="BJ34" i="70"/>
  <c r="BK12" i="49"/>
  <c r="BK33" i="49"/>
  <c r="AZ44" i="53"/>
  <c r="AZ65" i="53"/>
  <c r="BQ21" i="50"/>
  <c r="BQ33" i="50"/>
  <c r="AR43" i="65"/>
  <c r="AI39" i="65" s="1"/>
  <c r="AR52" i="65"/>
  <c r="AI55" i="65" s="1"/>
  <c r="BJ19" i="68"/>
  <c r="BJ30" i="68"/>
  <c r="AX50" i="53"/>
  <c r="AX61" i="53"/>
  <c r="BO25" i="50"/>
  <c r="BO35" i="50"/>
  <c r="BS25" i="50"/>
  <c r="BS35" i="50"/>
  <c r="BD47" i="55"/>
  <c r="BD54" i="55"/>
  <c r="BC47" i="51"/>
  <c r="BC54" i="51"/>
  <c r="BJ23" i="70"/>
  <c r="BJ32" i="70"/>
  <c r="AZ54" i="53"/>
  <c r="AZ63" i="53"/>
  <c r="BO20" i="50"/>
  <c r="BO34" i="50"/>
  <c r="BS20" i="50"/>
  <c r="BS34" i="50"/>
  <c r="BD42" i="55"/>
  <c r="BD53" i="55"/>
  <c r="BC42" i="51"/>
  <c r="BC53" i="51"/>
  <c r="BJ18" i="70"/>
  <c r="BJ31" i="70"/>
  <c r="BK17" i="49"/>
  <c r="BK30" i="49"/>
  <c r="AV49" i="53"/>
  <c r="AV62" i="53"/>
  <c r="AN46" i="65"/>
  <c r="AE36" i="65" s="1"/>
  <c r="AN55" i="65"/>
  <c r="AE52" i="65" s="1"/>
  <c r="BF46" i="55"/>
  <c r="BF55" i="55"/>
  <c r="BE46" i="51"/>
  <c r="BE55" i="51"/>
  <c r="BI21" i="49"/>
  <c r="AT53" i="53"/>
  <c r="AT64" i="53"/>
  <c r="BJ22" i="61"/>
  <c r="AK12" i="61" s="1"/>
  <c r="BJ33" i="61"/>
  <c r="AK30" i="61" s="1"/>
  <c r="BD39" i="55"/>
  <c r="BC39" i="51"/>
  <c r="AM37" i="65"/>
  <c r="AD45" i="65" s="1"/>
  <c r="AM56" i="65"/>
  <c r="AD51" i="65" s="1"/>
  <c r="BE37" i="55"/>
  <c r="BE56" i="55"/>
  <c r="BD37" i="51"/>
  <c r="BD56" i="51"/>
  <c r="BK13" i="70"/>
  <c r="BK34" i="70"/>
  <c r="BI13" i="68"/>
  <c r="BI34" i="68"/>
  <c r="AO43" i="65"/>
  <c r="AF39" i="65" s="1"/>
  <c r="AO52" i="65"/>
  <c r="AF55" i="65" s="1"/>
  <c r="BF43" i="51"/>
  <c r="BF52" i="51"/>
  <c r="BK19" i="68"/>
  <c r="BK30" i="68"/>
  <c r="AY50" i="53"/>
  <c r="AY61" i="53"/>
  <c r="BK19" i="81"/>
  <c r="BK31" i="81"/>
  <c r="BG18" i="59"/>
  <c r="BG29" i="59"/>
  <c r="AI32" i="59" s="1"/>
  <c r="AM47" i="65"/>
  <c r="AD35" i="65" s="1"/>
  <c r="AM54" i="65"/>
  <c r="AD53" i="65" s="1"/>
  <c r="BE47" i="55"/>
  <c r="BE54" i="55"/>
  <c r="BD47" i="51"/>
  <c r="BD54" i="51"/>
  <c r="BK23" i="70"/>
  <c r="BK32" i="70"/>
  <c r="BI23" i="68"/>
  <c r="BI32" i="68"/>
  <c r="AW54" i="53"/>
  <c r="AW63" i="53"/>
  <c r="BL23" i="58"/>
  <c r="AK11" i="58" s="1"/>
  <c r="BL32" i="58"/>
  <c r="AK31" i="58" s="1"/>
  <c r="AM42" i="65"/>
  <c r="AD40" i="65" s="1"/>
  <c r="AM53" i="65"/>
  <c r="AD54" i="65" s="1"/>
  <c r="BE42" i="55"/>
  <c r="BE53" i="55"/>
  <c r="BD42" i="51"/>
  <c r="BD53" i="51"/>
  <c r="AS49" i="53"/>
  <c r="AE47" i="53" s="1"/>
  <c r="AS62" i="53"/>
  <c r="BL18" i="58"/>
  <c r="AK16" i="58" s="1"/>
  <c r="BL31" i="58"/>
  <c r="AK32" i="58" s="1"/>
  <c r="BR24" i="50"/>
  <c r="BR36" i="50"/>
  <c r="BI22" i="70"/>
  <c r="BI33" i="70"/>
  <c r="BK22" i="69"/>
  <c r="BK33" i="69"/>
  <c r="BJ21" i="49"/>
  <c r="BJ32" i="49"/>
  <c r="AU53" i="53"/>
  <c r="AU64" i="53"/>
  <c r="BK22" i="81"/>
  <c r="BK34" i="81"/>
  <c r="BG21" i="59"/>
  <c r="AI12" i="59" s="1"/>
  <c r="BG32" i="59"/>
  <c r="AI29" i="59" s="1"/>
  <c r="BQ37" i="50"/>
  <c r="AR37" i="65"/>
  <c r="AI45" i="65" s="1"/>
  <c r="AR56" i="65"/>
  <c r="AI51" i="65" s="1"/>
  <c r="BE37" i="51"/>
  <c r="BE56" i="51"/>
  <c r="BJ13" i="68"/>
  <c r="BJ34" i="68"/>
  <c r="AX44" i="53"/>
  <c r="AX65" i="53"/>
  <c r="BO33" i="50"/>
  <c r="BS21" i="50"/>
  <c r="BS33" i="50"/>
  <c r="BD43" i="55"/>
  <c r="BD52" i="55"/>
  <c r="BC43" i="51"/>
  <c r="BC52" i="51"/>
  <c r="BJ19" i="70"/>
  <c r="BJ30" i="70"/>
  <c r="BK18" i="49"/>
  <c r="BK29" i="49"/>
  <c r="AV50" i="53"/>
  <c r="AV61" i="53"/>
  <c r="BK19" i="58"/>
  <c r="AJ15" i="58" s="1"/>
  <c r="BK30" i="58"/>
  <c r="AJ33" i="58" s="1"/>
  <c r="BQ25" i="50"/>
  <c r="BQ35" i="50"/>
  <c r="AR47" i="65"/>
  <c r="AI35" i="65" s="1"/>
  <c r="AR54" i="65"/>
  <c r="AI53" i="65" s="1"/>
  <c r="BE47" i="51"/>
  <c r="BE54" i="51"/>
  <c r="BJ23" i="68"/>
  <c r="BJ32" i="68"/>
  <c r="AX54" i="53"/>
  <c r="AX63" i="53"/>
  <c r="BF22" i="59"/>
  <c r="AH11" i="59" s="1"/>
  <c r="BF31" i="59"/>
  <c r="BQ20" i="50"/>
  <c r="BQ34" i="50"/>
  <c r="BF42" i="55"/>
  <c r="BF53" i="55"/>
  <c r="BE42" i="51"/>
  <c r="BE53" i="51"/>
  <c r="BI17" i="49"/>
  <c r="BI30" i="49"/>
  <c r="AT49" i="53"/>
  <c r="AT62" i="53"/>
  <c r="BJ18" i="81"/>
  <c r="BJ32" i="81"/>
  <c r="BJ18" i="61"/>
  <c r="AK16" i="61" s="1"/>
  <c r="BJ31" i="61"/>
  <c r="AK32" i="61" s="1"/>
  <c r="BO24" i="50"/>
  <c r="BO36" i="50"/>
  <c r="BS24" i="50"/>
  <c r="BS36" i="50"/>
  <c r="AP46" i="65"/>
  <c r="AG36" i="65" s="1"/>
  <c r="AP55" i="65"/>
  <c r="AG52" i="65" s="1"/>
  <c r="BD46" i="55"/>
  <c r="BD55" i="55"/>
  <c r="BH46" i="55"/>
  <c r="BH55" i="55"/>
  <c r="BC46" i="51"/>
  <c r="BC55" i="51"/>
  <c r="BI22" i="67"/>
  <c r="BI33" i="67"/>
  <c r="BJ22" i="70"/>
  <c r="BJ33" i="70"/>
  <c r="BK21" i="49"/>
  <c r="BK32" i="49"/>
  <c r="AV53" i="53"/>
  <c r="AV64" i="53"/>
  <c r="AZ53" i="53"/>
  <c r="AZ64" i="53"/>
  <c r="BK22" i="58"/>
  <c r="AJ12" i="58" s="1"/>
  <c r="BK33" i="58"/>
  <c r="AJ30" i="58" s="1"/>
  <c r="AR39" i="65"/>
  <c r="AI43" i="65" s="1"/>
  <c r="BR15" i="50"/>
  <c r="BR37" i="50"/>
  <c r="AO37" i="65"/>
  <c r="AF45" i="65" s="1"/>
  <c r="AO56" i="65"/>
  <c r="AF51" i="65" s="1"/>
  <c r="BG37" i="55"/>
  <c r="BG56" i="55"/>
  <c r="BF37" i="51"/>
  <c r="BF56" i="51"/>
  <c r="BI13" i="70"/>
  <c r="BI34" i="70"/>
  <c r="BK13" i="69"/>
  <c r="BK34" i="69"/>
  <c r="BJ12" i="49"/>
  <c r="BJ33" i="49"/>
  <c r="BK13" i="68"/>
  <c r="BK34" i="68"/>
  <c r="AU65" i="53"/>
  <c r="AY44" i="53"/>
  <c r="AY65" i="53"/>
  <c r="BK13" i="81"/>
  <c r="BK35" i="81"/>
  <c r="BG12" i="59"/>
  <c r="AI21" i="59" s="1"/>
  <c r="BG33" i="59"/>
  <c r="AI28" i="59" s="1"/>
  <c r="BP21" i="50"/>
  <c r="BP33" i="50"/>
  <c r="AM43" i="65"/>
  <c r="AD39" i="65" s="1"/>
  <c r="AM52" i="65"/>
  <c r="AD55" i="65" s="1"/>
  <c r="AQ43" i="65"/>
  <c r="AH39" i="65" s="1"/>
  <c r="AQ52" i="65"/>
  <c r="BE43" i="55"/>
  <c r="BE52" i="55"/>
  <c r="BD43" i="51"/>
  <c r="BD52" i="51"/>
  <c r="BJ19" i="67"/>
  <c r="BJ30" i="67"/>
  <c r="BK19" i="70"/>
  <c r="BK30" i="70"/>
  <c r="BI19" i="68"/>
  <c r="BI30" i="68"/>
  <c r="AS50" i="53"/>
  <c r="AS61" i="53"/>
  <c r="AW50" i="53"/>
  <c r="AW61" i="53"/>
  <c r="BL19" i="58"/>
  <c r="AK15" i="58" s="1"/>
  <c r="BL30" i="58"/>
  <c r="AK33" i="58" s="1"/>
  <c r="BR25" i="50"/>
  <c r="BR35" i="50"/>
  <c r="AO47" i="65"/>
  <c r="AF35" i="65" s="1"/>
  <c r="AO54" i="65"/>
  <c r="AF53" i="65" s="1"/>
  <c r="BG47" i="55"/>
  <c r="BG54" i="55"/>
  <c r="BF47" i="51"/>
  <c r="BF54" i="51"/>
  <c r="BI23" i="70"/>
  <c r="BI32" i="70"/>
  <c r="BK23" i="69"/>
  <c r="BK32" i="69"/>
  <c r="BJ22" i="49"/>
  <c r="BJ31" i="49"/>
  <c r="BK23" i="68"/>
  <c r="BK32" i="68"/>
  <c r="AU54" i="53"/>
  <c r="AU63" i="53"/>
  <c r="AY54" i="53"/>
  <c r="AY63" i="53"/>
  <c r="BK23" i="81"/>
  <c r="BK33" i="81"/>
  <c r="BG22" i="59"/>
  <c r="AI11" i="59" s="1"/>
  <c r="BG31" i="59"/>
  <c r="AI30" i="59" s="1"/>
  <c r="BR20" i="50"/>
  <c r="BR34" i="50"/>
  <c r="AO42" i="65"/>
  <c r="AF40" i="65" s="1"/>
  <c r="AO53" i="65"/>
  <c r="AF54" i="65" s="1"/>
  <c r="BG42" i="55"/>
  <c r="BG53" i="55"/>
  <c r="BF42" i="51"/>
  <c r="BF53" i="51"/>
  <c r="BI18" i="70"/>
  <c r="BI31" i="70"/>
  <c r="BK18" i="69"/>
  <c r="BK31" i="69"/>
  <c r="BJ17" i="49"/>
  <c r="BJ30" i="49"/>
  <c r="BK18" i="68"/>
  <c r="BK31" i="68"/>
  <c r="AU49" i="53"/>
  <c r="AU62" i="53"/>
  <c r="AY49" i="53"/>
  <c r="AY62" i="53"/>
  <c r="BK18" i="81"/>
  <c r="BK32" i="81"/>
  <c r="BG17" i="59"/>
  <c r="AI16" i="59" s="1"/>
  <c r="BG30" i="59"/>
  <c r="AI31" i="59" s="1"/>
  <c r="BP24" i="50"/>
  <c r="BP36" i="50"/>
  <c r="AM46" i="65"/>
  <c r="AD36" i="65" s="1"/>
  <c r="AM55" i="65"/>
  <c r="AD52" i="65" s="1"/>
  <c r="AQ46" i="65"/>
  <c r="AH36" i="65" s="1"/>
  <c r="AQ55" i="65"/>
  <c r="AH52" i="65" s="1"/>
  <c r="BE46" i="55"/>
  <c r="BE55" i="55"/>
  <c r="BD46" i="51"/>
  <c r="BD55" i="51"/>
  <c r="BJ22" i="67"/>
  <c r="BJ33" i="67"/>
  <c r="BK22" i="70"/>
  <c r="BK33" i="70"/>
  <c r="BI22" i="68"/>
  <c r="BI33" i="68"/>
  <c r="AS53" i="53"/>
  <c r="AS64" i="53"/>
  <c r="AW53" i="53"/>
  <c r="AW64" i="53"/>
  <c r="BL22" i="58"/>
  <c r="AK12" i="58" s="1"/>
  <c r="BL33" i="58"/>
  <c r="AK30" i="58" s="1"/>
  <c r="BF39" i="51"/>
  <c r="BK15" i="69"/>
  <c r="BD40" i="51"/>
  <c r="BF36" i="51"/>
  <c r="BK12" i="69"/>
  <c r="BK12" i="81"/>
  <c r="BD44" i="51"/>
  <c r="BD41" i="51"/>
  <c r="BD45" i="51"/>
  <c r="BD38" i="51"/>
  <c r="BK14" i="70"/>
  <c r="BI14" i="68"/>
  <c r="AS45" i="53"/>
  <c r="AW45" i="53"/>
  <c r="BL14" i="58"/>
  <c r="AK20" i="58" s="1"/>
  <c r="AR40" i="65"/>
  <c r="AI42" i="65" s="1"/>
  <c r="BE40" i="51"/>
  <c r="BJ16" i="81"/>
  <c r="BD36" i="55"/>
  <c r="BC36" i="51"/>
  <c r="AR44" i="65"/>
  <c r="AI38" i="65" s="1"/>
  <c r="BE44" i="51"/>
  <c r="AR41" i="65"/>
  <c r="AI41" i="65" s="1"/>
  <c r="BE41" i="51"/>
  <c r="BJ17" i="81"/>
  <c r="AR45" i="65"/>
  <c r="AI37" i="65" s="1"/>
  <c r="BE45" i="51"/>
  <c r="AR38" i="65"/>
  <c r="AI44" i="65" s="1"/>
  <c r="BE38" i="51"/>
  <c r="BD39" i="51"/>
  <c r="BF40" i="51"/>
  <c r="BK16" i="69"/>
  <c r="BK16" i="81"/>
  <c r="BD36" i="51"/>
  <c r="BF44" i="51"/>
  <c r="BK20" i="69"/>
  <c r="BF41" i="51"/>
  <c r="BK17" i="69"/>
  <c r="BK17" i="81"/>
  <c r="BF45" i="51"/>
  <c r="BK21" i="69"/>
  <c r="BK21" i="81"/>
  <c r="BF38" i="51"/>
  <c r="BK14" i="69"/>
  <c r="BK14" i="81"/>
  <c r="L13" i="70"/>
  <c r="L14" i="70"/>
  <c r="F20" i="70"/>
  <c r="F15" i="70"/>
  <c r="L19" i="70"/>
  <c r="L10" i="70"/>
  <c r="F13" i="70"/>
  <c r="F18" i="70"/>
  <c r="L12" i="70"/>
  <c r="F19" i="70"/>
  <c r="L11" i="70"/>
  <c r="L15" i="70"/>
  <c r="F11" i="70"/>
  <c r="F12" i="70"/>
  <c r="F14" i="70"/>
  <c r="F16" i="70"/>
  <c r="BC35" i="51"/>
  <c r="AE47" i="51" s="1"/>
  <c r="BG40" i="51"/>
  <c r="BG45" i="51"/>
  <c r="BD35" i="55"/>
  <c r="AE47" i="55" s="1"/>
  <c r="BG43" i="51"/>
  <c r="BG52" i="51"/>
  <c r="BG36" i="51"/>
  <c r="BG42" i="51"/>
  <c r="BG51" i="51"/>
  <c r="BG53" i="51"/>
  <c r="BG46" i="51"/>
  <c r="BG54" i="51"/>
  <c r="BG44" i="51"/>
  <c r="BG41" i="51"/>
  <c r="BG38" i="51"/>
  <c r="BG47" i="51"/>
  <c r="BG56" i="51"/>
  <c r="BG39" i="51"/>
  <c r="BG55" i="51"/>
  <c r="BG37" i="51"/>
  <c r="AM35" i="65"/>
  <c r="AD47" i="65" s="1"/>
  <c r="AQ35" i="65"/>
  <c r="AH47" i="65" s="1"/>
  <c r="BE35" i="55"/>
  <c r="AF47" i="55" s="1"/>
  <c r="BD35" i="51"/>
  <c r="BD8" i="51" s="1"/>
  <c r="AF20" i="51" s="1"/>
  <c r="BK10" i="49"/>
  <c r="AK22" i="49" s="1"/>
  <c r="AV42" i="53"/>
  <c r="AH54" i="53" s="1"/>
  <c r="AZ42" i="53"/>
  <c r="AL54" i="53" s="1"/>
  <c r="BK11" i="58"/>
  <c r="AJ23" i="58" s="1"/>
  <c r="BH11" i="57"/>
  <c r="AI23" i="57" s="1"/>
  <c r="BQ13" i="50"/>
  <c r="AM25" i="50" s="1"/>
  <c r="AN35" i="65"/>
  <c r="AE47" i="65" s="1"/>
  <c r="AR35" i="65"/>
  <c r="AI47" i="65" s="1"/>
  <c r="BF35" i="55"/>
  <c r="AG47" i="55" s="1"/>
  <c r="BJ35" i="55"/>
  <c r="AK47" i="55" s="1"/>
  <c r="BJ11" i="67"/>
  <c r="AJ23" i="67" s="1"/>
  <c r="BK11" i="70"/>
  <c r="AK23" i="70" s="1"/>
  <c r="BK11" i="69"/>
  <c r="AK23" i="69" s="1"/>
  <c r="BK11" i="81"/>
  <c r="AK23" i="81" s="1"/>
  <c r="BR13" i="50"/>
  <c r="AN25" i="50" s="1"/>
  <c r="AO35" i="65"/>
  <c r="AF47" i="65" s="1"/>
  <c r="BG35" i="55"/>
  <c r="AH47" i="55" s="1"/>
  <c r="BF35" i="51"/>
  <c r="AH47" i="51" s="1"/>
  <c r="BK11" i="67"/>
  <c r="AK23" i="67" s="1"/>
  <c r="AJ23" i="69"/>
  <c r="BI10" i="49"/>
  <c r="AI22" i="49" s="1"/>
  <c r="BJ11" i="68"/>
  <c r="AJ23" i="68" s="1"/>
  <c r="AT42" i="53"/>
  <c r="AF54" i="53" s="1"/>
  <c r="AX42" i="53"/>
  <c r="AJ54" i="53" s="1"/>
  <c r="BJ11" i="81"/>
  <c r="AJ23" i="81" s="1"/>
  <c r="BJ11" i="57"/>
  <c r="AK23" i="57" s="1"/>
  <c r="BJ11" i="61"/>
  <c r="AK23" i="61" s="1"/>
  <c r="BI11" i="67"/>
  <c r="AI23" i="67" s="1"/>
  <c r="BJ11" i="70"/>
  <c r="AJ23" i="70" s="1"/>
  <c r="BE35" i="51"/>
  <c r="AG47" i="51" s="1"/>
  <c r="BI11" i="68"/>
  <c r="AI23" i="68" s="1"/>
  <c r="AS42" i="53"/>
  <c r="AE54" i="53" s="1"/>
  <c r="AW42" i="53"/>
  <c r="AI54" i="53" s="1"/>
  <c r="BA42" i="53"/>
  <c r="AM54" i="53" s="1"/>
  <c r="BL11" i="58"/>
  <c r="AK23" i="58" s="1"/>
  <c r="BI11" i="57"/>
  <c r="AJ23" i="57" s="1"/>
  <c r="AJ23" i="89"/>
  <c r="BU11" i="89"/>
  <c r="BL11" i="85"/>
  <c r="BD11" i="85" s="1"/>
  <c r="BM21" i="83"/>
  <c r="AK13" i="83" s="1"/>
  <c r="BJ21" i="80"/>
  <c r="AJ13" i="80" s="1"/>
  <c r="BJ21" i="84"/>
  <c r="AJ13" i="84" s="1"/>
  <c r="BR21" i="89"/>
  <c r="AK13" i="89" s="1"/>
  <c r="BQ21" i="90"/>
  <c r="AM13" i="90" s="1"/>
  <c r="BJ20" i="82"/>
  <c r="AJ14" i="82" s="1"/>
  <c r="BR21" i="90"/>
  <c r="AN13" i="90" s="1"/>
  <c r="BR20" i="89"/>
  <c r="BQ20" i="90"/>
  <c r="AM14" i="90" s="1"/>
  <c r="BR16" i="90"/>
  <c r="AN18" i="90" s="1"/>
  <c r="BJ12" i="84"/>
  <c r="AJ22" i="84" s="1"/>
  <c r="BU12" i="88"/>
  <c r="AL22" i="88" s="1"/>
  <c r="BX17" i="88"/>
  <c r="AO17" i="88" s="1"/>
  <c r="BJ21" i="82"/>
  <c r="AJ13" i="82" s="1"/>
  <c r="BS31" i="79"/>
  <c r="AO32" i="79" s="1"/>
  <c r="BS14" i="79"/>
  <c r="AO20" i="79" s="1"/>
  <c r="BQ14" i="90"/>
  <c r="AM20" i="90" s="1"/>
  <c r="BK30" i="80"/>
  <c r="AK35" i="80" s="1"/>
  <c r="BK15" i="80"/>
  <c r="AK19" i="80" s="1"/>
  <c r="BJ30" i="86"/>
  <c r="AJ35" i="86" s="1"/>
  <c r="BO15" i="90"/>
  <c r="AK19" i="90" s="1"/>
  <c r="BN14" i="83"/>
  <c r="AL20" i="83" s="1"/>
  <c r="BI14" i="85"/>
  <c r="BJ33" i="82"/>
  <c r="AJ32" i="82" s="1"/>
  <c r="BJ19" i="82"/>
  <c r="AJ15" i="82" s="1"/>
  <c r="BI30" i="84"/>
  <c r="AI35" i="84" s="1"/>
  <c r="BK30" i="86"/>
  <c r="AK35" i="86" s="1"/>
  <c r="BP15" i="90"/>
  <c r="AL19" i="90" s="1"/>
  <c r="BJ20" i="80"/>
  <c r="AJ14" i="80" s="1"/>
  <c r="BI12" i="86"/>
  <c r="AI22" i="86" s="1"/>
  <c r="BQ17" i="89"/>
  <c r="BQ31" i="79"/>
  <c r="BQ35" i="79" s="1"/>
  <c r="BQ14" i="79"/>
  <c r="AM20" i="79" s="1"/>
  <c r="BJ14" i="86"/>
  <c r="AJ20" i="86" s="1"/>
  <c r="BX14" i="88"/>
  <c r="AO20" i="88" s="1"/>
  <c r="BS32" i="89"/>
  <c r="AL31" i="89" s="1"/>
  <c r="BJ34" i="82"/>
  <c r="AJ31" i="82" s="1"/>
  <c r="BJ22" i="82"/>
  <c r="AJ12" i="82" s="1"/>
  <c r="BX13" i="88"/>
  <c r="AO21" i="88" s="1"/>
  <c r="BS34" i="89"/>
  <c r="AL29" i="89" s="1"/>
  <c r="BJ30" i="82"/>
  <c r="AJ35" i="82" s="1"/>
  <c r="BJ15" i="82"/>
  <c r="AJ19" i="82" s="1"/>
  <c r="BL15" i="83"/>
  <c r="AJ19" i="83" s="1"/>
  <c r="BI15" i="80"/>
  <c r="AI19" i="80" s="1"/>
  <c r="BJ15" i="84"/>
  <c r="AJ19" i="84" s="1"/>
  <c r="BU15" i="88"/>
  <c r="AL19" i="88" s="1"/>
  <c r="BQ29" i="90"/>
  <c r="AM34" i="90" s="1"/>
  <c r="BN20" i="83"/>
  <c r="AL14" i="83" s="1"/>
  <c r="BK20" i="80"/>
  <c r="AK14" i="80" s="1"/>
  <c r="BX20" i="88"/>
  <c r="AO14" i="88" s="1"/>
  <c r="BO16" i="83"/>
  <c r="AM18" i="83" s="1"/>
  <c r="BK16" i="86"/>
  <c r="AK18" i="86" s="1"/>
  <c r="BT16" i="88"/>
  <c r="AK18" i="88" s="1"/>
  <c r="BQ16" i="89"/>
  <c r="BJ12" i="82"/>
  <c r="AJ22" i="82" s="1"/>
  <c r="BX12" i="88"/>
  <c r="AO22" i="88" s="1"/>
  <c r="BO12" i="90"/>
  <c r="AK22" i="90" s="1"/>
  <c r="BJ17" i="82"/>
  <c r="AJ17" i="82" s="1"/>
  <c r="BL17" i="83"/>
  <c r="BO31" i="79"/>
  <c r="AK32" i="79" s="1"/>
  <c r="BO14" i="79"/>
  <c r="AK20" i="79" s="1"/>
  <c r="BX33" i="88"/>
  <c r="AO30" i="88" s="1"/>
  <c r="BX22" i="88"/>
  <c r="AO12" i="88" s="1"/>
  <c r="BS30" i="89"/>
  <c r="AL33" i="89" s="1"/>
  <c r="BN30" i="83"/>
  <c r="AL35" i="83" s="1"/>
  <c r="BX15" i="88"/>
  <c r="AO19" i="88" s="1"/>
  <c r="BS15" i="90"/>
  <c r="AO19" i="90" s="1"/>
  <c r="BK14" i="80"/>
  <c r="AK20" i="80" s="1"/>
  <c r="BP31" i="79"/>
  <c r="BP14" i="79"/>
  <c r="AL20" i="79" s="1"/>
  <c r="AL24" i="79" s="1"/>
  <c r="BS31" i="89"/>
  <c r="AL32" i="89" s="1"/>
  <c r="BO30" i="83"/>
  <c r="AM35" i="83" s="1"/>
  <c r="BT15" i="88"/>
  <c r="AK19" i="88" s="1"/>
  <c r="BQ29" i="89"/>
  <c r="BM20" i="83"/>
  <c r="AK14" i="83" s="1"/>
  <c r="BR20" i="90"/>
  <c r="AN14" i="90" s="1"/>
  <c r="BJ32" i="82"/>
  <c r="AJ33" i="82" s="1"/>
  <c r="BJ14" i="82"/>
  <c r="AJ20" i="82" s="1"/>
  <c r="BX19" i="88"/>
  <c r="AO15" i="88" s="1"/>
  <c r="BK16" i="85"/>
  <c r="BR16" i="89"/>
  <c r="AK18" i="89" s="1"/>
  <c r="BQ16" i="90"/>
  <c r="AM18" i="90" s="1"/>
  <c r="BN21" i="83"/>
  <c r="AL13" i="83" s="1"/>
  <c r="BK21" i="80"/>
  <c r="BJ21" i="86"/>
  <c r="BX21" i="88"/>
  <c r="AO13" i="88" s="1"/>
  <c r="BR14" i="79"/>
  <c r="AN20" i="79" s="1"/>
  <c r="BR31" i="79"/>
  <c r="AN32" i="79" s="1"/>
  <c r="BQ14" i="89"/>
  <c r="BS33" i="89"/>
  <c r="AL30" i="89" s="1"/>
  <c r="BJ23" i="82"/>
  <c r="AJ11" i="82" s="1"/>
  <c r="BJ31" i="82"/>
  <c r="AJ34" i="82" s="1"/>
  <c r="BX23" i="88"/>
  <c r="AO11" i="88" s="1"/>
  <c r="BM15" i="83"/>
  <c r="AK19" i="83" s="1"/>
  <c r="BJ15" i="80"/>
  <c r="AJ19" i="80" s="1"/>
  <c r="BK15" i="84"/>
  <c r="AK19" i="84" s="1"/>
  <c r="BI15" i="86"/>
  <c r="BV15" i="88"/>
  <c r="AM19" i="88" s="1"/>
  <c r="BS29" i="89"/>
  <c r="BO20" i="83"/>
  <c r="AM14" i="83" s="1"/>
  <c r="BI20" i="84"/>
  <c r="AI14" i="84" s="1"/>
  <c r="BK20" i="86"/>
  <c r="AK14" i="86" s="1"/>
  <c r="BT20" i="88"/>
  <c r="BQ20" i="89"/>
  <c r="BJ16" i="82"/>
  <c r="AJ18" i="82" s="1"/>
  <c r="BN16" i="83"/>
  <c r="AL18" i="83" s="1"/>
  <c r="BK16" i="80"/>
  <c r="AK18" i="80" s="1"/>
  <c r="BJ16" i="86"/>
  <c r="AJ18" i="86" s="1"/>
  <c r="BX16" i="88"/>
  <c r="AO18" i="88" s="1"/>
  <c r="BK12" i="86"/>
  <c r="AK22" i="86" s="1"/>
  <c r="BT12" i="88"/>
  <c r="AK22" i="88" s="1"/>
  <c r="BR17" i="90"/>
  <c r="AN17" i="90" s="1"/>
  <c r="BJ18" i="82"/>
  <c r="AJ16" i="82" s="1"/>
  <c r="BX18" i="88"/>
  <c r="AO16" i="88" s="1"/>
  <c r="BO21" i="83"/>
  <c r="AM13" i="83" s="1"/>
  <c r="BI21" i="84"/>
  <c r="BK21" i="86"/>
  <c r="AK13" i="86" s="1"/>
  <c r="BT21" i="88"/>
  <c r="AK13" i="88" s="1"/>
  <c r="BQ21" i="89"/>
  <c r="BK11" i="86"/>
  <c r="AK23" i="86" s="1"/>
  <c r="BL11" i="83"/>
  <c r="AJ23" i="83" s="1"/>
  <c r="BI11" i="80"/>
  <c r="AI23" i="80" s="1"/>
  <c r="BI11" i="82"/>
  <c r="BT11" i="88"/>
  <c r="AK23" i="88" s="1"/>
  <c r="AK30" i="79"/>
  <c r="BK11" i="82"/>
  <c r="AK23" i="84"/>
  <c r="BT33" i="79"/>
  <c r="BO11" i="83"/>
  <c r="AI23" i="85"/>
  <c r="BI11" i="84"/>
  <c r="BR11" i="79"/>
  <c r="AK23" i="80"/>
  <c r="AK23" i="85"/>
  <c r="BQ11" i="79"/>
  <c r="AM23" i="79" s="1"/>
  <c r="BS11" i="90"/>
  <c r="BJ11" i="86"/>
  <c r="AM23" i="88"/>
  <c r="BS11" i="79"/>
  <c r="AO23" i="79" s="1"/>
  <c r="BO11" i="90"/>
  <c r="AN23" i="90"/>
  <c r="AL23" i="88"/>
  <c r="AK23" i="89"/>
  <c r="AL23" i="90"/>
  <c r="BT13" i="79"/>
  <c r="BH13" i="79" s="1"/>
  <c r="AD21" i="79" s="1"/>
  <c r="BT17" i="79"/>
  <c r="BL17" i="79" s="1"/>
  <c r="AH17" i="79" s="1"/>
  <c r="BT20" i="79"/>
  <c r="BJ20" i="79" s="1"/>
  <c r="AF14" i="79" s="1"/>
  <c r="BT30" i="79"/>
  <c r="BL30" i="79" s="1"/>
  <c r="AH33" i="79" s="1"/>
  <c r="BT32" i="79"/>
  <c r="BI32" i="79" s="1"/>
  <c r="AE31" i="79" s="1"/>
  <c r="BT18" i="79"/>
  <c r="AK19" i="79"/>
  <c r="BT23" i="79"/>
  <c r="BT29" i="79"/>
  <c r="BK29" i="79" s="1"/>
  <c r="AG34" i="79" s="1"/>
  <c r="BT15" i="79"/>
  <c r="BT21" i="79"/>
  <c r="AN34" i="79"/>
  <c r="AK29" i="79"/>
  <c r="AO29" i="79"/>
  <c r="AK11" i="79"/>
  <c r="AK15" i="79"/>
  <c r="AO19" i="79"/>
  <c r="BT19" i="79"/>
  <c r="BT22" i="79"/>
  <c r="BJ22" i="79" s="1"/>
  <c r="AF12" i="79" s="1"/>
  <c r="AK23" i="79"/>
  <c r="AM34" i="79"/>
  <c r="AN30" i="79"/>
  <c r="AK33" i="79"/>
  <c r="AO33" i="79"/>
  <c r="AK31" i="79"/>
  <c r="AO31" i="79"/>
  <c r="AL33" i="79"/>
  <c r="AM30" i="79"/>
  <c r="BT34" i="79"/>
  <c r="BH34" i="79" s="1"/>
  <c r="AD29" i="79" s="1"/>
  <c r="BT12" i="79"/>
  <c r="BJ12" i="79" s="1"/>
  <c r="AF22" i="79" s="1"/>
  <c r="BT16" i="79"/>
  <c r="AJ57" i="51"/>
  <c r="AV6" i="76"/>
  <c r="AD6" i="76" s="1"/>
  <c r="AG4" i="76" s="1"/>
  <c r="AG15" i="76" s="1"/>
  <c r="AJ48" i="51"/>
  <c r="BC7" i="56"/>
  <c r="AD7" i="56" s="1"/>
  <c r="BI35" i="55"/>
  <c r="AJ47" i="55" s="1"/>
  <c r="BB13" i="56"/>
  <c r="AE25" i="56" s="1"/>
  <c r="BH14" i="57"/>
  <c r="AI20" i="57" s="1"/>
  <c r="BH32" i="51"/>
  <c r="AJ32" i="51" s="1"/>
  <c r="AD54" i="53"/>
  <c r="AI25" i="56"/>
  <c r="BC13" i="56"/>
  <c r="AD25" i="56" s="1"/>
  <c r="AP47" i="65"/>
  <c r="AG35" i="65" s="1"/>
  <c r="BI32" i="57"/>
  <c r="BI15" i="57"/>
  <c r="BB7" i="56"/>
  <c r="AK13" i="56"/>
  <c r="AK14" i="56"/>
  <c r="AK15" i="56"/>
  <c r="AK16" i="56"/>
  <c r="AK17" i="56"/>
  <c r="AK18" i="56"/>
  <c r="AK19" i="56"/>
  <c r="AK20" i="56"/>
  <c r="AK21" i="56"/>
  <c r="AK22" i="56"/>
  <c r="AK23" i="56"/>
  <c r="AK24" i="56"/>
  <c r="AK25" i="56"/>
  <c r="AK31" i="56"/>
  <c r="AK32" i="56"/>
  <c r="AK33" i="56"/>
  <c r="AK34" i="56"/>
  <c r="AK35" i="56"/>
  <c r="AK36" i="56"/>
  <c r="BJ37" i="60"/>
  <c r="AK49" i="60" s="1"/>
  <c r="BF18" i="59"/>
  <c r="AH15" i="59" s="1"/>
  <c r="AL25" i="50"/>
  <c r="BH48" i="51"/>
  <c r="BG8" i="51"/>
  <c r="AI20" i="51" s="1"/>
  <c r="BI23" i="57"/>
  <c r="BQ19" i="50"/>
  <c r="AN41" i="65"/>
  <c r="AE41" i="65" s="1"/>
  <c r="BF41" i="55"/>
  <c r="BJ17" i="67"/>
  <c r="BK17" i="70"/>
  <c r="AZ62" i="53"/>
  <c r="BK31" i="58"/>
  <c r="AJ32" i="58" s="1"/>
  <c r="AG54" i="53"/>
  <c r="AK54" i="53"/>
  <c r="BJ33" i="57"/>
  <c r="BJ16" i="49"/>
  <c r="BK17" i="68"/>
  <c r="AU48" i="53"/>
  <c r="AY48" i="53"/>
  <c r="BR16" i="50"/>
  <c r="AO38" i="65"/>
  <c r="AF44" i="65" s="1"/>
  <c r="BG38" i="55"/>
  <c r="BK14" i="67"/>
  <c r="BK22" i="49"/>
  <c r="BK23" i="58"/>
  <c r="AJ11" i="58" s="1"/>
  <c r="BK33" i="67"/>
  <c r="BJ33" i="68"/>
  <c r="BI33" i="57"/>
  <c r="BK13" i="49"/>
  <c r="AV45" i="53"/>
  <c r="AZ45" i="53"/>
  <c r="BK14" i="58"/>
  <c r="AJ20" i="58" s="1"/>
  <c r="BI18" i="57"/>
  <c r="BP19" i="50"/>
  <c r="AM41" i="65"/>
  <c r="AD41" i="65" s="1"/>
  <c r="AQ41" i="65"/>
  <c r="AH41" i="65" s="1"/>
  <c r="BE41" i="55"/>
  <c r="BI17" i="67"/>
  <c r="BJ17" i="70"/>
  <c r="BI16" i="49"/>
  <c r="BJ17" i="68"/>
  <c r="AT48" i="53"/>
  <c r="AX48" i="53"/>
  <c r="AQ37" i="65"/>
  <c r="AH45" i="65" s="1"/>
  <c r="BI13" i="67"/>
  <c r="AS44" i="53"/>
  <c r="BL13" i="58"/>
  <c r="AK21" i="58" s="1"/>
  <c r="BR21" i="50"/>
  <c r="BK19" i="67"/>
  <c r="BJ12" i="61"/>
  <c r="AK22" i="61" s="1"/>
  <c r="BR19" i="50"/>
  <c r="AO41" i="65"/>
  <c r="AF41" i="65" s="1"/>
  <c r="BG41" i="55"/>
  <c r="BK17" i="67"/>
  <c r="BK16" i="49"/>
  <c r="AV48" i="53"/>
  <c r="AZ48" i="53"/>
  <c r="BJ17" i="57"/>
  <c r="BF16" i="59"/>
  <c r="AH17" i="59" s="1"/>
  <c r="BJ17" i="61"/>
  <c r="BI13" i="57"/>
  <c r="BJ14" i="61"/>
  <c r="AK20" i="61" s="1"/>
  <c r="AR55" i="65"/>
  <c r="AI52" i="65" s="1"/>
  <c r="BP25" i="50"/>
  <c r="BI23" i="67"/>
  <c r="BJ23" i="57"/>
  <c r="BO19" i="50"/>
  <c r="BS19" i="50"/>
  <c r="AP41" i="65"/>
  <c r="AG41" i="65" s="1"/>
  <c r="BH41" i="55"/>
  <c r="BI17" i="70"/>
  <c r="BI17" i="68"/>
  <c r="AS48" i="53"/>
  <c r="AW48" i="53"/>
  <c r="BL17" i="58"/>
  <c r="AK17" i="58" s="1"/>
  <c r="BO15" i="50"/>
  <c r="AP37" i="65"/>
  <c r="AG45" i="65" s="1"/>
  <c r="BH37" i="55"/>
  <c r="BJ13" i="57"/>
  <c r="AN43" i="65"/>
  <c r="AE39" i="65" s="1"/>
  <c r="BE43" i="51"/>
  <c r="BK31" i="70"/>
  <c r="BR14" i="50"/>
  <c r="AO36" i="65"/>
  <c r="AF46" i="65" s="1"/>
  <c r="BG36" i="55"/>
  <c r="BK12" i="67"/>
  <c r="BK11" i="49"/>
  <c r="AV43" i="53"/>
  <c r="AZ43" i="53"/>
  <c r="BK12" i="58"/>
  <c r="AJ22" i="58" s="1"/>
  <c r="BI17" i="57"/>
  <c r="BG16" i="59"/>
  <c r="AI17" i="59" s="1"/>
  <c r="BK13" i="58"/>
  <c r="AJ21" i="58" s="1"/>
  <c r="BI31" i="67"/>
  <c r="BJ19" i="81"/>
  <c r="BJ31" i="57"/>
  <c r="BJ19" i="57"/>
  <c r="BQ16" i="50"/>
  <c r="AN38" i="65"/>
  <c r="AE44" i="65" s="1"/>
  <c r="BF38" i="55"/>
  <c r="BJ14" i="67"/>
  <c r="BJ13" i="49"/>
  <c r="AU45" i="53"/>
  <c r="AY45" i="53"/>
  <c r="BF13" i="59"/>
  <c r="BQ14" i="50"/>
  <c r="AN36" i="65"/>
  <c r="AE46" i="65" s="1"/>
  <c r="BF36" i="55"/>
  <c r="BJ12" i="67"/>
  <c r="BK12" i="70"/>
  <c r="BJ11" i="49"/>
  <c r="BK12" i="68"/>
  <c r="AU43" i="53"/>
  <c r="AY43" i="53"/>
  <c r="BF11" i="59"/>
  <c r="BI22" i="57"/>
  <c r="BI34" i="67"/>
  <c r="BO16" i="50"/>
  <c r="BS16" i="50"/>
  <c r="AP38" i="65"/>
  <c r="AG44" i="65" s="1"/>
  <c r="BH38" i="55"/>
  <c r="BI14" i="70"/>
  <c r="BI14" i="57"/>
  <c r="BG13" i="59"/>
  <c r="AI20" i="59" s="1"/>
  <c r="BJ18" i="57"/>
  <c r="BO14" i="50"/>
  <c r="BS14" i="50"/>
  <c r="AP36" i="65"/>
  <c r="AG46" i="65" s="1"/>
  <c r="BH36" i="55"/>
  <c r="BI12" i="70"/>
  <c r="BI12" i="68"/>
  <c r="AS43" i="53"/>
  <c r="AW43" i="53"/>
  <c r="BL12" i="58"/>
  <c r="AK22" i="58" s="1"/>
  <c r="BI12" i="57"/>
  <c r="BG11" i="59"/>
  <c r="BK17" i="58"/>
  <c r="AJ17" i="58" s="1"/>
  <c r="BJ13" i="67"/>
  <c r="AP53" i="65"/>
  <c r="AG54" i="65" s="1"/>
  <c r="BI19" i="70"/>
  <c r="BK19" i="69"/>
  <c r="BI31" i="57"/>
  <c r="BI19" i="57"/>
  <c r="AM38" i="65"/>
  <c r="AD44" i="65" s="1"/>
  <c r="AQ38" i="65"/>
  <c r="AH44" i="65" s="1"/>
  <c r="BE38" i="55"/>
  <c r="BI14" i="67"/>
  <c r="BJ14" i="70"/>
  <c r="BI13" i="49"/>
  <c r="BJ14" i="68"/>
  <c r="AT45" i="53"/>
  <c r="AX45" i="53"/>
  <c r="BJ14" i="57"/>
  <c r="BP14" i="50"/>
  <c r="AM36" i="65"/>
  <c r="AD46" i="65" s="1"/>
  <c r="AQ36" i="65"/>
  <c r="AH46" i="65" s="1"/>
  <c r="BE36" i="55"/>
  <c r="BI12" i="67"/>
  <c r="BI11" i="49"/>
  <c r="AT43" i="53"/>
  <c r="AX43" i="53"/>
  <c r="BJ12" i="81"/>
  <c r="BJ12" i="57"/>
  <c r="BK22" i="67"/>
  <c r="AP56" i="65"/>
  <c r="AG51" i="65" s="1"/>
  <c r="BJ34" i="57"/>
  <c r="BG14" i="59"/>
  <c r="AI19" i="59" s="1"/>
  <c r="BJ15" i="61"/>
  <c r="BJ22" i="68"/>
  <c r="BJ22" i="57"/>
  <c r="BO17" i="50"/>
  <c r="BS17" i="50"/>
  <c r="AP39" i="65"/>
  <c r="AG43" i="65" s="1"/>
  <c r="BH54" i="55"/>
  <c r="BH39" i="55"/>
  <c r="BI15" i="70"/>
  <c r="BJ15" i="68"/>
  <c r="AT46" i="53"/>
  <c r="AX46" i="53"/>
  <c r="BQ24" i="50"/>
  <c r="AR46" i="65"/>
  <c r="AI36" i="65" s="1"/>
  <c r="BF21" i="59"/>
  <c r="BI34" i="57"/>
  <c r="AV65" i="53"/>
  <c r="BK34" i="58"/>
  <c r="AJ29" i="58" s="1"/>
  <c r="BR17" i="50"/>
  <c r="AO39" i="65"/>
  <c r="AF43" i="65" s="1"/>
  <c r="BG39" i="55"/>
  <c r="BK15" i="67"/>
  <c r="BI15" i="68"/>
  <c r="AS46" i="53"/>
  <c r="AW46" i="53"/>
  <c r="BL15" i="58"/>
  <c r="AK19" i="58" s="1"/>
  <c r="BF20" i="59"/>
  <c r="AH13" i="59" s="1"/>
  <c r="BP17" i="50"/>
  <c r="AM39" i="65"/>
  <c r="AD43" i="65" s="1"/>
  <c r="AQ39" i="65"/>
  <c r="AH43" i="65" s="1"/>
  <c r="BE39" i="55"/>
  <c r="BI32" i="67"/>
  <c r="BI15" i="67"/>
  <c r="BJ15" i="70"/>
  <c r="BJ32" i="57"/>
  <c r="BJ15" i="57"/>
  <c r="BJ20" i="49"/>
  <c r="BK21" i="68"/>
  <c r="AU52" i="53"/>
  <c r="AY52" i="53"/>
  <c r="BJ34" i="67"/>
  <c r="BK31" i="49"/>
  <c r="BK14" i="49"/>
  <c r="AV46" i="53"/>
  <c r="AZ46" i="53"/>
  <c r="BK32" i="58"/>
  <c r="AJ31" i="58" s="1"/>
  <c r="BK15" i="58"/>
  <c r="AJ19" i="58" s="1"/>
  <c r="BJ30" i="57"/>
  <c r="BJ30" i="61"/>
  <c r="BQ23" i="50"/>
  <c r="AN45" i="65"/>
  <c r="AE37" i="65" s="1"/>
  <c r="BF45" i="55"/>
  <c r="BJ21" i="67"/>
  <c r="BK21" i="70"/>
  <c r="BK30" i="69"/>
  <c r="BI29" i="49"/>
  <c r="BI30" i="57"/>
  <c r="BP23" i="50"/>
  <c r="AM45" i="65"/>
  <c r="AD37" i="65" s="1"/>
  <c r="AQ45" i="65"/>
  <c r="AH37" i="65" s="1"/>
  <c r="BE45" i="55"/>
  <c r="BI21" i="67"/>
  <c r="BJ21" i="70"/>
  <c r="BI20" i="49"/>
  <c r="BJ21" i="68"/>
  <c r="AT52" i="53"/>
  <c r="AX52" i="53"/>
  <c r="BJ21" i="81"/>
  <c r="BJ21" i="57"/>
  <c r="BJ21" i="61"/>
  <c r="BF52" i="55"/>
  <c r="BE52" i="51"/>
  <c r="BJ29" i="49"/>
  <c r="BR23" i="50"/>
  <c r="AO45" i="65"/>
  <c r="AF37" i="65" s="1"/>
  <c r="BK21" i="67"/>
  <c r="AV52" i="53"/>
  <c r="AZ52" i="53"/>
  <c r="BK21" i="58"/>
  <c r="AJ13" i="58" s="1"/>
  <c r="BG20" i="59"/>
  <c r="AI13" i="59" s="1"/>
  <c r="BQ17" i="50"/>
  <c r="AN39" i="65"/>
  <c r="AE43" i="65" s="1"/>
  <c r="BF39" i="55"/>
  <c r="BK15" i="70"/>
  <c r="BJ14" i="49"/>
  <c r="BK15" i="68"/>
  <c r="AU46" i="53"/>
  <c r="AY46" i="53"/>
  <c r="BK15" i="81"/>
  <c r="BF14" i="59"/>
  <c r="AH19" i="59" s="1"/>
  <c r="BR33" i="50"/>
  <c r="BK30" i="67"/>
  <c r="BO23" i="50"/>
  <c r="BS23" i="50"/>
  <c r="AP45" i="65"/>
  <c r="AG37" i="65" s="1"/>
  <c r="BH45" i="55"/>
  <c r="BI21" i="70"/>
  <c r="BI21" i="68"/>
  <c r="AS52" i="53"/>
  <c r="AW52" i="53"/>
  <c r="BL21" i="58"/>
  <c r="AK13" i="58" s="1"/>
  <c r="BI21" i="57"/>
  <c r="BO18" i="50"/>
  <c r="BS18" i="50"/>
  <c r="BH40" i="55"/>
  <c r="BI16" i="70"/>
  <c r="BJ15" i="49"/>
  <c r="BK16" i="68"/>
  <c r="AU47" i="53"/>
  <c r="BI16" i="57"/>
  <c r="BK19" i="49"/>
  <c r="AZ51" i="53"/>
  <c r="BK20" i="58"/>
  <c r="AJ14" i="58" s="1"/>
  <c r="BP18" i="50"/>
  <c r="AM40" i="65"/>
  <c r="AD42" i="65" s="1"/>
  <c r="AQ40" i="65"/>
  <c r="AH42" i="65" s="1"/>
  <c r="BE40" i="55"/>
  <c r="BI16" i="67"/>
  <c r="BI16" i="68"/>
  <c r="AS47" i="53"/>
  <c r="AW47" i="53"/>
  <c r="BL16" i="58"/>
  <c r="AK18" i="58" s="1"/>
  <c r="BF15" i="59"/>
  <c r="BQ18" i="50"/>
  <c r="BF40" i="55"/>
  <c r="BJ16" i="67"/>
  <c r="BK16" i="70"/>
  <c r="BG15" i="59"/>
  <c r="AI18" i="59" s="1"/>
  <c r="AO40" i="65"/>
  <c r="AF42" i="65" s="1"/>
  <c r="BG40" i="55"/>
  <c r="BK16" i="67"/>
  <c r="BK15" i="49"/>
  <c r="AV47" i="53"/>
  <c r="AZ47" i="53"/>
  <c r="BK16" i="58"/>
  <c r="AJ18" i="58" s="1"/>
  <c r="BR22" i="50"/>
  <c r="AO44" i="65"/>
  <c r="AF38" i="65" s="1"/>
  <c r="BG44" i="55"/>
  <c r="BK20" i="67"/>
  <c r="BJ19" i="49"/>
  <c r="BK20" i="68"/>
  <c r="AU51" i="53"/>
  <c r="AY51" i="53"/>
  <c r="BK20" i="81"/>
  <c r="BF19" i="59"/>
  <c r="BJ16" i="70"/>
  <c r="BI15" i="49"/>
  <c r="BJ16" i="68"/>
  <c r="AT47" i="53"/>
  <c r="AX47" i="53"/>
  <c r="BJ16" i="57"/>
  <c r="BJ16" i="61"/>
  <c r="AK18" i="61" s="1"/>
  <c r="BJ20" i="61"/>
  <c r="AK14" i="61" s="1"/>
  <c r="BQ22" i="50"/>
  <c r="AN44" i="65"/>
  <c r="AE38" i="65" s="1"/>
  <c r="BF44" i="55"/>
  <c r="BJ20" i="67"/>
  <c r="BK20" i="70"/>
  <c r="BO22" i="50"/>
  <c r="BS22" i="50"/>
  <c r="AP44" i="65"/>
  <c r="AG38" i="65" s="1"/>
  <c r="BH44" i="55"/>
  <c r="BI20" i="70"/>
  <c r="BI20" i="57"/>
  <c r="BG19" i="59"/>
  <c r="AI14" i="59" s="1"/>
  <c r="BI20" i="68"/>
  <c r="AS51" i="53"/>
  <c r="AW51" i="53"/>
  <c r="BL20" i="58"/>
  <c r="AK14" i="58" s="1"/>
  <c r="BP22" i="50"/>
  <c r="AM44" i="65"/>
  <c r="AQ44" i="65"/>
  <c r="AH38" i="65" s="1"/>
  <c r="BE44" i="55"/>
  <c r="BI20" i="67"/>
  <c r="BJ20" i="70"/>
  <c r="BI19" i="49"/>
  <c r="BJ20" i="68"/>
  <c r="AT51" i="53"/>
  <c r="BJ20" i="57"/>
  <c r="BL41" i="58"/>
  <c r="AK41" i="58" s="1"/>
  <c r="BM41" i="58"/>
  <c r="BH57" i="51"/>
  <c r="AE24" i="76"/>
  <c r="AI23" i="58"/>
  <c r="BJ35" i="69" l="1"/>
  <c r="BI34" i="69"/>
  <c r="BI32" i="69"/>
  <c r="BI12" i="69"/>
  <c r="BI19" i="69"/>
  <c r="BI33" i="49"/>
  <c r="BL33" i="49" s="1"/>
  <c r="AL28" i="49" s="1"/>
  <c r="BH29" i="92"/>
  <c r="BH30" i="92"/>
  <c r="BH20" i="92"/>
  <c r="BI22" i="49"/>
  <c r="BL22" i="49" s="1"/>
  <c r="AL10" i="49" s="1"/>
  <c r="BI49" i="60"/>
  <c r="AJ37" i="60" s="1"/>
  <c r="BI58" i="60"/>
  <c r="AJ53" i="60" s="1"/>
  <c r="BI41" i="60"/>
  <c r="AJ45" i="60" s="1"/>
  <c r="BJ42" i="60"/>
  <c r="AK44" i="60" s="1"/>
  <c r="BJ54" i="60"/>
  <c r="AK57" i="60" s="1"/>
  <c r="BC57" i="60"/>
  <c r="BC48" i="60"/>
  <c r="BI53" i="60"/>
  <c r="AJ58" i="60" s="1"/>
  <c r="BG43" i="60"/>
  <c r="AH43" i="60" s="1"/>
  <c r="BJ47" i="60"/>
  <c r="AK39" i="60" s="1"/>
  <c r="BI39" i="60"/>
  <c r="AJ47" i="60" s="1"/>
  <c r="BJ45" i="60"/>
  <c r="AK41" i="60" s="1"/>
  <c r="BI46" i="60"/>
  <c r="AJ40" i="60" s="1"/>
  <c r="BF40" i="60"/>
  <c r="AS35" i="65"/>
  <c r="AO8" i="65" s="1"/>
  <c r="AF20" i="65" s="1"/>
  <c r="BF45" i="60"/>
  <c r="AG41" i="60" s="1"/>
  <c r="BF54" i="60"/>
  <c r="AG57" i="60" s="1"/>
  <c r="BC38" i="60"/>
  <c r="BJ40" i="60"/>
  <c r="AK46" i="60" s="1"/>
  <c r="BD47" i="60"/>
  <c r="BF49" i="60"/>
  <c r="AG37" i="60" s="1"/>
  <c r="BF56" i="60"/>
  <c r="AG55" i="60" s="1"/>
  <c r="BE45" i="60"/>
  <c r="AF41" i="60" s="1"/>
  <c r="BE54" i="60"/>
  <c r="AF57" i="60" s="1"/>
  <c r="BH48" i="60"/>
  <c r="AI38" i="60" s="1"/>
  <c r="BH57" i="60"/>
  <c r="BI42" i="60"/>
  <c r="AJ44" i="60" s="1"/>
  <c r="BF47" i="60"/>
  <c r="AG39" i="60" s="1"/>
  <c r="BH40" i="60"/>
  <c r="AI46" i="60" s="1"/>
  <c r="BE39" i="60"/>
  <c r="AF47" i="60" s="1"/>
  <c r="BE58" i="60"/>
  <c r="AF53" i="60" s="1"/>
  <c r="BF39" i="60"/>
  <c r="AG47" i="60" s="1"/>
  <c r="BF58" i="60"/>
  <c r="AG53" i="60" s="1"/>
  <c r="BH49" i="60"/>
  <c r="AI37" i="60" s="1"/>
  <c r="BH56" i="60"/>
  <c r="AI55" i="60" s="1"/>
  <c r="BF46" i="60"/>
  <c r="AG40" i="60" s="1"/>
  <c r="BH46" i="60"/>
  <c r="AI40" i="60" s="1"/>
  <c r="BH38" i="60"/>
  <c r="AI48" i="60" s="1"/>
  <c r="BH41" i="60"/>
  <c r="AI45" i="60" s="1"/>
  <c r="BI43" i="60"/>
  <c r="AJ43" i="60" s="1"/>
  <c r="BE49" i="60"/>
  <c r="AF37" i="60" s="1"/>
  <c r="BE56" i="60"/>
  <c r="AF55" i="60" s="1"/>
  <c r="BE47" i="60"/>
  <c r="AF39" i="60" s="1"/>
  <c r="BG48" i="60"/>
  <c r="AH38" i="60" s="1"/>
  <c r="BG57" i="60"/>
  <c r="BC44" i="60"/>
  <c r="BC55" i="60"/>
  <c r="AD56" i="60" s="1"/>
  <c r="BD45" i="60"/>
  <c r="AE41" i="60" s="1"/>
  <c r="BD54" i="60"/>
  <c r="AE57" i="60" s="1"/>
  <c r="BC40" i="60"/>
  <c r="AD46" i="60" s="1"/>
  <c r="BH47" i="60"/>
  <c r="AI39" i="60" s="1"/>
  <c r="BG47" i="60"/>
  <c r="AH39" i="60" s="1"/>
  <c r="BE40" i="60"/>
  <c r="AF46" i="60" s="1"/>
  <c r="BH45" i="60"/>
  <c r="AI41" i="60" s="1"/>
  <c r="BH54" i="60"/>
  <c r="AI57" i="60" s="1"/>
  <c r="BC42" i="60"/>
  <c r="AD44" i="60" s="1"/>
  <c r="BC39" i="60"/>
  <c r="BC58" i="60"/>
  <c r="BI48" i="60"/>
  <c r="AJ38" i="60" s="1"/>
  <c r="BI57" i="60"/>
  <c r="AJ54" i="60" s="1"/>
  <c r="BI44" i="60"/>
  <c r="AJ42" i="60" s="1"/>
  <c r="BI55" i="60"/>
  <c r="AJ56" i="60" s="1"/>
  <c r="BI16" i="61"/>
  <c r="AJ18" i="61" s="1"/>
  <c r="BI19" i="61"/>
  <c r="BI30" i="61"/>
  <c r="AJ33" i="61" s="1"/>
  <c r="BI14" i="61"/>
  <c r="AJ20" i="61" s="1"/>
  <c r="BF42" i="60"/>
  <c r="AG44" i="60" s="1"/>
  <c r="BF48" i="60"/>
  <c r="AG38" i="60" s="1"/>
  <c r="BF57" i="60"/>
  <c r="BD46" i="60"/>
  <c r="AE40" i="60" s="1"/>
  <c r="BD41" i="60"/>
  <c r="AE45" i="60" s="1"/>
  <c r="BI40" i="60"/>
  <c r="AJ46" i="60" s="1"/>
  <c r="BD44" i="60"/>
  <c r="AE42" i="60" s="1"/>
  <c r="BD55" i="60"/>
  <c r="AE56" i="60" s="1"/>
  <c r="BG39" i="60"/>
  <c r="AH47" i="60" s="1"/>
  <c r="BG58" i="60"/>
  <c r="BG53" i="60"/>
  <c r="AH58" i="60" s="1"/>
  <c r="BG42" i="60"/>
  <c r="AH44" i="60" s="1"/>
  <c r="BJ44" i="60"/>
  <c r="AK42" i="60" s="1"/>
  <c r="BJ55" i="60"/>
  <c r="AK56" i="60" s="1"/>
  <c r="BC49" i="60"/>
  <c r="AD37" i="60" s="1"/>
  <c r="BC56" i="60"/>
  <c r="BJ41" i="60"/>
  <c r="AK45" i="60" s="1"/>
  <c r="BE41" i="60"/>
  <c r="AF45" i="60" s="1"/>
  <c r="BE46" i="60"/>
  <c r="AF40" i="60" s="1"/>
  <c r="BD38" i="60"/>
  <c r="BE38" i="60"/>
  <c r="BC41" i="60"/>
  <c r="BE43" i="60"/>
  <c r="AF43" i="60" s="1"/>
  <c r="BD43" i="60"/>
  <c r="AE43" i="60" s="1"/>
  <c r="BG46" i="60"/>
  <c r="AH40" i="60" s="1"/>
  <c r="BF41" i="60"/>
  <c r="AG45" i="60" s="1"/>
  <c r="BH58" i="60"/>
  <c r="BC47" i="60"/>
  <c r="AD39" i="60" s="1"/>
  <c r="BE53" i="60"/>
  <c r="AF58" i="60" s="1"/>
  <c r="BE42" i="60"/>
  <c r="AF44" i="60" s="1"/>
  <c r="BH44" i="60"/>
  <c r="AI42" i="60" s="1"/>
  <c r="BH55" i="60"/>
  <c r="AI56" i="60" s="1"/>
  <c r="BC45" i="60"/>
  <c r="BC54" i="60"/>
  <c r="BD48" i="60"/>
  <c r="AE38" i="60" s="1"/>
  <c r="BD57" i="60"/>
  <c r="AE54" i="60" s="1"/>
  <c r="BJ48" i="60"/>
  <c r="AK38" i="60" s="1"/>
  <c r="BJ57" i="60"/>
  <c r="AK54" i="60" s="1"/>
  <c r="BI12" i="61"/>
  <c r="AJ22" i="61" s="1"/>
  <c r="BI18" i="61"/>
  <c r="AJ16" i="61" s="1"/>
  <c r="BI31" i="61"/>
  <c r="AJ32" i="61" s="1"/>
  <c r="BI29" i="61"/>
  <c r="BI56" i="60"/>
  <c r="AJ55" i="60" s="1"/>
  <c r="BD49" i="60"/>
  <c r="AE37" i="60" s="1"/>
  <c r="BD56" i="60"/>
  <c r="AE55" i="60" s="1"/>
  <c r="BG40" i="60"/>
  <c r="AH46" i="60" s="1"/>
  <c r="BE44" i="60"/>
  <c r="AF42" i="60" s="1"/>
  <c r="BE55" i="60"/>
  <c r="BD42" i="60"/>
  <c r="AE44" i="60" s="1"/>
  <c r="BF44" i="60"/>
  <c r="AG42" i="60" s="1"/>
  <c r="BF55" i="60"/>
  <c r="AG56" i="60" s="1"/>
  <c r="BG38" i="60"/>
  <c r="BJ49" i="60"/>
  <c r="AK37" i="60" s="1"/>
  <c r="BJ56" i="60"/>
  <c r="AK55" i="60" s="1"/>
  <c r="BG49" i="60"/>
  <c r="AH37" i="60" s="1"/>
  <c r="BG56" i="60"/>
  <c r="AH55" i="60" s="1"/>
  <c r="BC46" i="60"/>
  <c r="AD40" i="60" s="1"/>
  <c r="BJ46" i="60"/>
  <c r="AK40" i="60" s="1"/>
  <c r="BI38" i="60"/>
  <c r="BG41" i="60"/>
  <c r="AH45" i="60" s="1"/>
  <c r="BJ43" i="60"/>
  <c r="AK43" i="60" s="1"/>
  <c r="BH43" i="60"/>
  <c r="AI43" i="60" s="1"/>
  <c r="BG45" i="60"/>
  <c r="AH41" i="60" s="1"/>
  <c r="BG54" i="60"/>
  <c r="AH57" i="60" s="1"/>
  <c r="BI47" i="60"/>
  <c r="AJ39" i="60" s="1"/>
  <c r="BF43" i="60"/>
  <c r="AG43" i="60" s="1"/>
  <c r="BG44" i="60"/>
  <c r="AH42" i="60" s="1"/>
  <c r="BG55" i="60"/>
  <c r="AH56" i="60" s="1"/>
  <c r="BD39" i="60"/>
  <c r="AE47" i="60" s="1"/>
  <c r="BD58" i="60"/>
  <c r="BI13" i="61"/>
  <c r="AJ21" i="61" s="1"/>
  <c r="BI34" i="61"/>
  <c r="AJ29" i="61" s="1"/>
  <c r="BI17" i="61"/>
  <c r="AJ17" i="61" s="1"/>
  <c r="BI22" i="61"/>
  <c r="AJ12" i="61" s="1"/>
  <c r="BI33" i="61"/>
  <c r="AJ30" i="61" s="1"/>
  <c r="BD40" i="60"/>
  <c r="AE46" i="60" s="1"/>
  <c r="BH42" i="60"/>
  <c r="AI44" i="60" s="1"/>
  <c r="BJ39" i="60"/>
  <c r="AK47" i="60" s="1"/>
  <c r="BJ58" i="60"/>
  <c r="BC43" i="60"/>
  <c r="AD43" i="60" s="1"/>
  <c r="BI45" i="60"/>
  <c r="AJ41" i="60" s="1"/>
  <c r="BI54" i="60"/>
  <c r="AJ57" i="60" s="1"/>
  <c r="BE48" i="60"/>
  <c r="AF38" i="60" s="1"/>
  <c r="BE57" i="60"/>
  <c r="AF54" i="60" s="1"/>
  <c r="BI21" i="61"/>
  <c r="AJ13" i="61" s="1"/>
  <c r="BI23" i="61"/>
  <c r="AJ11" i="61" s="1"/>
  <c r="BI32" i="61"/>
  <c r="AJ31" i="61" s="1"/>
  <c r="BI20" i="61"/>
  <c r="AJ14" i="61" s="1"/>
  <c r="BI11" i="81"/>
  <c r="BM11" i="58"/>
  <c r="BE11" i="58" s="1"/>
  <c r="AD23" i="58" s="1"/>
  <c r="BC35" i="55"/>
  <c r="AD47" i="55" s="1"/>
  <c r="BI10" i="54"/>
  <c r="AI22" i="54" s="1"/>
  <c r="AF47" i="51"/>
  <c r="BK41" i="58"/>
  <c r="AJ41" i="58" s="1"/>
  <c r="BC8" i="51"/>
  <c r="AE20" i="51" s="1"/>
  <c r="BJ41" i="58"/>
  <c r="AI41" i="58" s="1"/>
  <c r="BG57" i="51"/>
  <c r="BG48" i="51"/>
  <c r="BE8" i="51"/>
  <c r="AG20" i="51" s="1"/>
  <c r="BI11" i="69"/>
  <c r="BB52" i="51"/>
  <c r="BB24" i="51" s="1"/>
  <c r="AD27" i="51" s="1"/>
  <c r="BB56" i="51"/>
  <c r="BB28" i="51" s="1"/>
  <c r="AD23" i="51" s="1"/>
  <c r="BB53" i="51"/>
  <c r="AD54" i="51" s="1"/>
  <c r="BB54" i="51"/>
  <c r="AD53" i="51" s="1"/>
  <c r="BB55" i="51"/>
  <c r="BB27" i="51" s="1"/>
  <c r="AD24" i="51" s="1"/>
  <c r="BB44" i="51"/>
  <c r="AD38" i="51" s="1"/>
  <c r="BB39" i="51"/>
  <c r="BB12" i="51" s="1"/>
  <c r="AD16" i="51" s="1"/>
  <c r="BB46" i="51"/>
  <c r="BB19" i="51" s="1"/>
  <c r="AD9" i="51" s="1"/>
  <c r="BB37" i="51"/>
  <c r="BB10" i="51" s="1"/>
  <c r="AD18" i="51" s="1"/>
  <c r="BB40" i="51"/>
  <c r="AD42" i="51" s="1"/>
  <c r="BB45" i="51"/>
  <c r="AD37" i="51" s="1"/>
  <c r="BB47" i="51"/>
  <c r="BB20" i="51" s="1"/>
  <c r="AD8" i="51" s="1"/>
  <c r="BB36" i="51"/>
  <c r="BB9" i="51" s="1"/>
  <c r="AD19" i="51" s="1"/>
  <c r="BB38" i="51"/>
  <c r="BB11" i="51" s="1"/>
  <c r="AD17" i="51" s="1"/>
  <c r="BB42" i="51"/>
  <c r="AD40" i="51" s="1"/>
  <c r="BB41" i="51"/>
  <c r="BB14" i="51" s="1"/>
  <c r="AD14" i="51" s="1"/>
  <c r="BB43" i="51"/>
  <c r="AD39" i="51" s="1"/>
  <c r="BB35" i="51"/>
  <c r="AD47" i="51" s="1"/>
  <c r="BG36" i="56"/>
  <c r="BI18" i="49"/>
  <c r="AI14" i="49" s="1"/>
  <c r="BG33" i="56"/>
  <c r="BG35" i="56"/>
  <c r="BG32" i="56"/>
  <c r="BG34" i="56"/>
  <c r="BG31" i="56"/>
  <c r="BI32" i="49"/>
  <c r="AI29" i="49" s="1"/>
  <c r="BG25" i="56"/>
  <c r="BG19" i="56"/>
  <c r="BG14" i="56"/>
  <c r="BG24" i="56"/>
  <c r="BG20" i="56"/>
  <c r="BI14" i="49"/>
  <c r="BL14" i="49" s="1"/>
  <c r="AL18" i="49" s="1"/>
  <c r="BG23" i="56"/>
  <c r="BG18" i="56"/>
  <c r="BG17" i="56"/>
  <c r="BG16" i="56"/>
  <c r="BG21" i="56"/>
  <c r="BG15" i="56"/>
  <c r="BG22" i="56"/>
  <c r="BL11" i="67"/>
  <c r="BF11" i="67" s="1"/>
  <c r="AF23" i="67" s="1"/>
  <c r="BK10" i="54"/>
  <c r="AK22" i="54" s="1"/>
  <c r="BF8" i="51"/>
  <c r="AH20" i="51" s="1"/>
  <c r="BL10" i="49"/>
  <c r="BF10" i="49" s="1"/>
  <c r="AF22" i="49" s="1"/>
  <c r="BT13" i="50"/>
  <c r="BH13" i="50" s="1"/>
  <c r="AD25" i="50" s="1"/>
  <c r="BG32" i="51"/>
  <c r="AI32" i="51" s="1"/>
  <c r="BL11" i="70"/>
  <c r="AL23" i="70" s="1"/>
  <c r="BK11" i="57"/>
  <c r="BD11" i="57" s="1"/>
  <c r="AE23" i="57" s="1"/>
  <c r="BJ11" i="52"/>
  <c r="AJ23" i="52" s="1"/>
  <c r="BL11" i="68"/>
  <c r="BE11" i="68" s="1"/>
  <c r="AE23" i="68" s="1"/>
  <c r="BK11" i="52"/>
  <c r="AK23" i="52" s="1"/>
  <c r="BH37" i="60"/>
  <c r="AI49" i="60" s="1"/>
  <c r="BC37" i="60"/>
  <c r="BI37" i="60"/>
  <c r="AJ49" i="60" s="1"/>
  <c r="BI11" i="61"/>
  <c r="AJ23" i="61" s="1"/>
  <c r="BB42" i="53"/>
  <c r="BL11" i="52"/>
  <c r="AL23" i="52" s="1"/>
  <c r="BF37" i="60"/>
  <c r="AG49" i="60" s="1"/>
  <c r="BG37" i="60"/>
  <c r="AH49" i="60" s="1"/>
  <c r="BD37" i="60"/>
  <c r="AE49" i="60" s="1"/>
  <c r="BE37" i="60"/>
  <c r="AF49" i="60" s="1"/>
  <c r="AO24" i="88"/>
  <c r="BH22" i="59"/>
  <c r="AJ11" i="59" s="1"/>
  <c r="BH12" i="59"/>
  <c r="AJ21" i="59" s="1"/>
  <c r="BH32" i="59"/>
  <c r="AJ29" i="59" s="1"/>
  <c r="BH30" i="59"/>
  <c r="BB30" i="59" s="1"/>
  <c r="AD31" i="59" s="1"/>
  <c r="AS47" i="65"/>
  <c r="AR20" i="65" s="1"/>
  <c r="AI8" i="65" s="1"/>
  <c r="BM11" i="89"/>
  <c r="AF23" i="89" s="1"/>
  <c r="BN11" i="89"/>
  <c r="AG23" i="89" s="1"/>
  <c r="AO48" i="65"/>
  <c r="AO32" i="65" s="1"/>
  <c r="AF32" i="65" s="1"/>
  <c r="BI30" i="69"/>
  <c r="AI33" i="69" s="1"/>
  <c r="BL15" i="86"/>
  <c r="BE15" i="86" s="1"/>
  <c r="AE19" i="86" s="1"/>
  <c r="BL30" i="86"/>
  <c r="BF30" i="86" s="1"/>
  <c r="AF35" i="86" s="1"/>
  <c r="BU14" i="89"/>
  <c r="BU32" i="89"/>
  <c r="BN32" i="89" s="1"/>
  <c r="AG31" i="89" s="1"/>
  <c r="AJ19" i="89"/>
  <c r="BU15" i="89"/>
  <c r="AJ33" i="89"/>
  <c r="BU30" i="89"/>
  <c r="BN30" i="89" s="1"/>
  <c r="AG33" i="89" s="1"/>
  <c r="AJ17" i="89"/>
  <c r="BU17" i="89"/>
  <c r="AJ22" i="89"/>
  <c r="BU12" i="89"/>
  <c r="AJ34" i="89"/>
  <c r="BU29" i="89"/>
  <c r="BN29" i="89" s="1"/>
  <c r="AG34" i="89" s="1"/>
  <c r="AJ15" i="89"/>
  <c r="BU19" i="89"/>
  <c r="AJ29" i="89"/>
  <c r="BU34" i="89"/>
  <c r="BN34" i="89" s="1"/>
  <c r="AG29" i="89" s="1"/>
  <c r="AJ16" i="89"/>
  <c r="BU18" i="89"/>
  <c r="AJ13" i="89"/>
  <c r="BU21" i="89"/>
  <c r="AJ12" i="89"/>
  <c r="BU22" i="89"/>
  <c r="AJ18" i="89"/>
  <c r="BU16" i="89"/>
  <c r="AJ14" i="89"/>
  <c r="BU20" i="89"/>
  <c r="AL34" i="89"/>
  <c r="AL35" i="89" s="1"/>
  <c r="AJ21" i="89"/>
  <c r="BU13" i="89"/>
  <c r="AJ32" i="89"/>
  <c r="BU31" i="89"/>
  <c r="BN31" i="89" s="1"/>
  <c r="AG32" i="89" s="1"/>
  <c r="AJ30" i="89"/>
  <c r="BU33" i="89"/>
  <c r="BN33" i="89" s="1"/>
  <c r="AG30" i="89" s="1"/>
  <c r="BU23" i="89"/>
  <c r="BL11" i="89"/>
  <c r="AE23" i="89" s="1"/>
  <c r="BX30" i="88"/>
  <c r="AO33" i="88" s="1"/>
  <c r="BX29" i="88"/>
  <c r="AO34" i="88" s="1"/>
  <c r="BX32" i="88"/>
  <c r="AO31" i="88" s="1"/>
  <c r="BX34" i="88"/>
  <c r="AO29" i="88" s="1"/>
  <c r="BX31" i="88"/>
  <c r="AO32" i="88" s="1"/>
  <c r="AS46" i="65"/>
  <c r="AQ19" i="65" s="1"/>
  <c r="AH9" i="65" s="1"/>
  <c r="AS42" i="65"/>
  <c r="AQ15" i="65" s="1"/>
  <c r="AH13" i="65" s="1"/>
  <c r="AS43" i="65"/>
  <c r="AQ16" i="65" s="1"/>
  <c r="AH12" i="65" s="1"/>
  <c r="BE32" i="55"/>
  <c r="AJ24" i="58"/>
  <c r="BH16" i="59"/>
  <c r="AJ17" i="59" s="1"/>
  <c r="AT37" i="53"/>
  <c r="AF37" i="53" s="1"/>
  <c r="BJ6" i="58"/>
  <c r="BI5" i="49"/>
  <c r="AH48" i="65"/>
  <c r="BE32" i="51"/>
  <c r="BE5" i="51" s="1"/>
  <c r="AG5" i="51" s="1"/>
  <c r="BH24" i="57"/>
  <c r="BF23" i="59"/>
  <c r="BE41" i="58"/>
  <c r="AE41" i="58" s="1"/>
  <c r="AI48" i="65"/>
  <c r="AS54" i="65"/>
  <c r="AM26" i="65" s="1"/>
  <c r="AD25" i="65" s="1"/>
  <c r="BJ5" i="49"/>
  <c r="AJ5" i="49" s="1"/>
  <c r="BC32" i="51"/>
  <c r="AE32" i="51" s="1"/>
  <c r="BK6" i="58"/>
  <c r="AQ48" i="65"/>
  <c r="AQ32" i="65" s="1"/>
  <c r="AH32" i="65" s="1"/>
  <c r="AZ37" i="53"/>
  <c r="AL37" i="53" s="1"/>
  <c r="BL24" i="58"/>
  <c r="BH20" i="59"/>
  <c r="AJ13" i="59" s="1"/>
  <c r="AS55" i="65"/>
  <c r="AR27" i="65" s="1"/>
  <c r="AI24" i="65" s="1"/>
  <c r="AS38" i="65"/>
  <c r="AN11" i="65" s="1"/>
  <c r="AE17" i="65" s="1"/>
  <c r="BK6" i="70"/>
  <c r="BF6" i="59"/>
  <c r="AH6" i="59" s="1"/>
  <c r="AW37" i="53"/>
  <c r="AI37" i="53" s="1"/>
  <c r="AM48" i="65"/>
  <c r="AM32" i="65" s="1"/>
  <c r="BG6" i="59"/>
  <c r="AI6" i="59" s="1"/>
  <c r="AS37" i="53"/>
  <c r="AE37" i="53" s="1"/>
  <c r="BF32" i="51"/>
  <c r="BF5" i="51" s="1"/>
  <c r="AH5" i="51" s="1"/>
  <c r="BK6" i="67"/>
  <c r="AK6" i="67" s="1"/>
  <c r="AR37" i="53"/>
  <c r="AD37" i="53" s="1"/>
  <c r="BC32" i="55"/>
  <c r="BI18" i="81"/>
  <c r="AI16" i="81" s="1"/>
  <c r="BI22" i="82"/>
  <c r="AI12" i="82" s="1"/>
  <c r="BF11" i="85"/>
  <c r="AF23" i="85" s="1"/>
  <c r="BO24" i="79"/>
  <c r="BO6" i="79" s="1"/>
  <c r="AK6" i="79" s="1"/>
  <c r="BE11" i="85"/>
  <c r="AE23" i="85" s="1"/>
  <c r="BJ20" i="85"/>
  <c r="AJ14" i="85" s="1"/>
  <c r="BI31" i="85"/>
  <c r="AI34" i="85" s="1"/>
  <c r="BK23" i="85"/>
  <c r="BI33" i="85"/>
  <c r="AI32" i="85" s="1"/>
  <c r="BJ30" i="85"/>
  <c r="BK17" i="85"/>
  <c r="BJ16" i="85"/>
  <c r="AJ18" i="85" s="1"/>
  <c r="BI20" i="85"/>
  <c r="BK30" i="85"/>
  <c r="AK35" i="85" s="1"/>
  <c r="BI13" i="85"/>
  <c r="BJ23" i="85"/>
  <c r="AJ11" i="85" s="1"/>
  <c r="BK34" i="85"/>
  <c r="BJ14" i="85"/>
  <c r="AJ20" i="85" s="1"/>
  <c r="BI17" i="85"/>
  <c r="BI16" i="85"/>
  <c r="AI18" i="85" s="1"/>
  <c r="BI35" i="85"/>
  <c r="BK31" i="85"/>
  <c r="AK34" i="85" s="1"/>
  <c r="BJ32" i="85"/>
  <c r="AJ33" i="85" s="1"/>
  <c r="BJ22" i="85"/>
  <c r="AJ12" i="85" s="1"/>
  <c r="BK21" i="85"/>
  <c r="AK13" i="85" s="1"/>
  <c r="BJ18" i="85"/>
  <c r="AJ16" i="85" s="1"/>
  <c r="BI23" i="85"/>
  <c r="AI11" i="85" s="1"/>
  <c r="BI19" i="85"/>
  <c r="BJ17" i="85"/>
  <c r="AJ17" i="85" s="1"/>
  <c r="BJ31" i="85"/>
  <c r="AJ34" i="85" s="1"/>
  <c r="BJ21" i="85"/>
  <c r="BK19" i="85"/>
  <c r="AK15" i="85" s="1"/>
  <c r="BI15" i="85"/>
  <c r="BJ34" i="85"/>
  <c r="AJ31" i="85" s="1"/>
  <c r="BI32" i="85"/>
  <c r="BJ19" i="85"/>
  <c r="AJ15" i="85" s="1"/>
  <c r="BI18" i="85"/>
  <c r="AI16" i="85" s="1"/>
  <c r="BK35" i="85"/>
  <c r="BJ13" i="85"/>
  <c r="AJ21" i="85" s="1"/>
  <c r="BI21" i="85"/>
  <c r="BJ15" i="85"/>
  <c r="AJ19" i="85" s="1"/>
  <c r="BJ12" i="85"/>
  <c r="AJ22" i="85" s="1"/>
  <c r="BK14" i="85"/>
  <c r="AK20" i="85" s="1"/>
  <c r="BK33" i="85"/>
  <c r="BI30" i="85"/>
  <c r="BI12" i="85"/>
  <c r="AI22" i="85" s="1"/>
  <c r="BK15" i="85"/>
  <c r="BK22" i="85"/>
  <c r="AK12" i="85" s="1"/>
  <c r="BK18" i="85"/>
  <c r="BJ33" i="85"/>
  <c r="AJ32" i="85" s="1"/>
  <c r="BK12" i="85"/>
  <c r="BL21" i="80"/>
  <c r="AL13" i="80" s="1"/>
  <c r="BL22" i="80"/>
  <c r="BD22" i="80" s="1"/>
  <c r="AD12" i="80" s="1"/>
  <c r="BP14" i="83"/>
  <c r="BF14" i="83" s="1"/>
  <c r="AK14" i="89"/>
  <c r="AK24" i="89" s="1"/>
  <c r="BY20" i="88"/>
  <c r="BL13" i="84"/>
  <c r="AL21" i="84" s="1"/>
  <c r="BL19" i="86"/>
  <c r="BE19" i="86" s="1"/>
  <c r="AE15" i="86" s="1"/>
  <c r="AM32" i="79"/>
  <c r="AM35" i="79" s="1"/>
  <c r="BL12" i="80"/>
  <c r="AL22" i="80" s="1"/>
  <c r="BL13" i="80"/>
  <c r="AL21" i="80" s="1"/>
  <c r="BR24" i="79"/>
  <c r="BR6" i="79" s="1"/>
  <c r="AN6" i="79" s="1"/>
  <c r="BP31" i="83"/>
  <c r="AN34" i="83" s="1"/>
  <c r="AJ20" i="83"/>
  <c r="BI21" i="82"/>
  <c r="BL21" i="82" s="1"/>
  <c r="BS35" i="90"/>
  <c r="BI32" i="82"/>
  <c r="AI33" i="82" s="1"/>
  <c r="BL30" i="84"/>
  <c r="BF30" i="84" s="1"/>
  <c r="AF35" i="84" s="1"/>
  <c r="BL14" i="84"/>
  <c r="BF14" i="84" s="1"/>
  <c r="AF20" i="84" s="1"/>
  <c r="BI33" i="82"/>
  <c r="BL33" i="82" s="1"/>
  <c r="AM36" i="83"/>
  <c r="BL19" i="80"/>
  <c r="BF19" i="80" s="1"/>
  <c r="AF15" i="80" s="1"/>
  <c r="BH32" i="79"/>
  <c r="AD31" i="79" s="1"/>
  <c r="AI22" i="80"/>
  <c r="AK14" i="88"/>
  <c r="AK35" i="88"/>
  <c r="AK35" i="89"/>
  <c r="BT17" i="90"/>
  <c r="AP17" i="90" s="1"/>
  <c r="BU24" i="88"/>
  <c r="BY17" i="88"/>
  <c r="AI21" i="80"/>
  <c r="AI21" i="84"/>
  <c r="BJ24" i="84"/>
  <c r="BO35" i="79"/>
  <c r="AI20" i="85"/>
  <c r="AK17" i="90"/>
  <c r="AK13" i="80"/>
  <c r="AK24" i="80" s="1"/>
  <c r="BY12" i="88"/>
  <c r="BP19" i="83"/>
  <c r="BF19" i="83" s="1"/>
  <c r="AD15" i="83" s="1"/>
  <c r="AJ15" i="86"/>
  <c r="AJ20" i="89"/>
  <c r="BT18" i="90"/>
  <c r="BJ18" i="90" s="1"/>
  <c r="AF16" i="90" s="1"/>
  <c r="BJ16" i="80"/>
  <c r="AJ18" i="80" s="1"/>
  <c r="AJ24" i="80" s="1"/>
  <c r="BT14" i="79"/>
  <c r="BL14" i="79" s="1"/>
  <c r="AH20" i="79" s="1"/>
  <c r="BI12" i="82"/>
  <c r="BL12" i="82" s="1"/>
  <c r="BD12" i="82" s="1"/>
  <c r="AD22" i="82" s="1"/>
  <c r="AK36" i="82"/>
  <c r="BT31" i="90"/>
  <c r="BL31" i="90" s="1"/>
  <c r="AH32" i="90" s="1"/>
  <c r="AL35" i="90"/>
  <c r="BT21" i="90"/>
  <c r="BL21" i="90" s="1"/>
  <c r="AH13" i="90" s="1"/>
  <c r="BL23" i="84"/>
  <c r="BD23" i="84" s="1"/>
  <c r="AD11" i="84" s="1"/>
  <c r="BL18" i="84"/>
  <c r="BF18" i="84" s="1"/>
  <c r="AF16" i="84" s="1"/>
  <c r="BL20" i="80"/>
  <c r="BD20" i="80" s="1"/>
  <c r="AD14" i="80" s="1"/>
  <c r="BL17" i="84"/>
  <c r="AL17" i="84" s="1"/>
  <c r="BI30" i="82"/>
  <c r="BL30" i="82" s="1"/>
  <c r="BP13" i="83"/>
  <c r="BH13" i="83" s="1"/>
  <c r="AF21" i="83" s="1"/>
  <c r="BI14" i="82"/>
  <c r="BL14" i="82" s="1"/>
  <c r="BL18" i="80"/>
  <c r="BF18" i="80" s="1"/>
  <c r="AF16" i="80" s="1"/>
  <c r="BP24" i="79"/>
  <c r="BP6" i="79" s="1"/>
  <c r="AL6" i="79" s="1"/>
  <c r="BP35" i="90"/>
  <c r="BL15" i="84"/>
  <c r="BF15" i="84" s="1"/>
  <c r="AF19" i="84" s="1"/>
  <c r="BM36" i="83"/>
  <c r="BT35" i="88"/>
  <c r="BL35" i="84"/>
  <c r="BD35" i="84" s="1"/>
  <c r="AD30" i="84" s="1"/>
  <c r="BS35" i="79"/>
  <c r="BP23" i="83"/>
  <c r="BI23" i="83" s="1"/>
  <c r="AG11" i="83" s="1"/>
  <c r="BP16" i="83"/>
  <c r="AN18" i="83" s="1"/>
  <c r="BU35" i="88"/>
  <c r="BI17" i="82"/>
  <c r="AI17" i="82" s="1"/>
  <c r="BL21" i="86"/>
  <c r="AL13" i="86" s="1"/>
  <c r="BL14" i="80"/>
  <c r="BD14" i="80" s="1"/>
  <c r="AD20" i="80" s="1"/>
  <c r="BL12" i="84"/>
  <c r="BE12" i="84" s="1"/>
  <c r="AE22" i="84" s="1"/>
  <c r="AM35" i="88"/>
  <c r="BI20" i="82"/>
  <c r="BL20" i="82" s="1"/>
  <c r="BD20" i="82" s="1"/>
  <c r="AD14" i="82" s="1"/>
  <c r="BL31" i="80"/>
  <c r="BE31" i="80" s="1"/>
  <c r="AE34" i="80" s="1"/>
  <c r="BL30" i="80"/>
  <c r="BF30" i="80" s="1"/>
  <c r="AF35" i="80" s="1"/>
  <c r="BO36" i="83"/>
  <c r="BV35" i="88"/>
  <c r="BP24" i="90"/>
  <c r="BP6" i="90" s="1"/>
  <c r="AL6" i="90" s="1"/>
  <c r="BT34" i="90"/>
  <c r="BJ34" i="90" s="1"/>
  <c r="AF29" i="90" s="1"/>
  <c r="BL12" i="86"/>
  <c r="AL22" i="86" s="1"/>
  <c r="BK36" i="82"/>
  <c r="BJ17" i="86"/>
  <c r="AI13" i="84"/>
  <c r="BL21" i="84"/>
  <c r="AL13" i="84" s="1"/>
  <c r="BJ6" i="86"/>
  <c r="AJ6" i="86" s="1"/>
  <c r="AK17" i="84"/>
  <c r="BL11" i="80"/>
  <c r="AL23" i="80" s="1"/>
  <c r="BI6" i="84"/>
  <c r="AP30" i="79"/>
  <c r="BJ33" i="79"/>
  <c r="AF30" i="79" s="1"/>
  <c r="BJ18" i="86"/>
  <c r="BR29" i="90"/>
  <c r="AN34" i="90" s="1"/>
  <c r="AN35" i="90" s="1"/>
  <c r="BI35" i="82"/>
  <c r="BL35" i="82" s="1"/>
  <c r="AL32" i="79"/>
  <c r="AL35" i="79" s="1"/>
  <c r="BP35" i="79"/>
  <c r="BT31" i="79"/>
  <c r="AP32" i="79" s="1"/>
  <c r="AI31" i="85"/>
  <c r="AN15" i="90"/>
  <c r="BT19" i="90"/>
  <c r="BJ19" i="90" s="1"/>
  <c r="AF15" i="90" s="1"/>
  <c r="BP18" i="83"/>
  <c r="BG18" i="83" s="1"/>
  <c r="AE16" i="83" s="1"/>
  <c r="AJ16" i="83"/>
  <c r="BI14" i="86"/>
  <c r="BI6" i="86"/>
  <c r="AI6" i="86" s="1"/>
  <c r="AK33" i="84"/>
  <c r="AK36" i="84" s="1"/>
  <c r="BK36" i="84"/>
  <c r="AM22" i="90"/>
  <c r="AM24" i="90" s="1"/>
  <c r="BQ24" i="90"/>
  <c r="BQ6" i="90" s="1"/>
  <c r="AM6" i="90" s="1"/>
  <c r="AI18" i="86"/>
  <c r="BL16" i="86"/>
  <c r="BF16" i="86" s="1"/>
  <c r="AF18" i="86" s="1"/>
  <c r="AJ14" i="84"/>
  <c r="AJ24" i="84" s="1"/>
  <c r="BL20" i="84"/>
  <c r="BD20" i="84" s="1"/>
  <c r="AD14" i="84" s="1"/>
  <c r="BO35" i="90"/>
  <c r="BI31" i="82"/>
  <c r="AI34" i="82" s="1"/>
  <c r="AJ17" i="83"/>
  <c r="BP17" i="83"/>
  <c r="BG17" i="83" s="1"/>
  <c r="AE17" i="83" s="1"/>
  <c r="BS12" i="90"/>
  <c r="BS24" i="90" s="1"/>
  <c r="BS6" i="90" s="1"/>
  <c r="AO6" i="90" s="1"/>
  <c r="BJ20" i="86"/>
  <c r="AJ11" i="89"/>
  <c r="AJ31" i="84"/>
  <c r="BL34" i="84"/>
  <c r="BF34" i="84" s="1"/>
  <c r="AF31" i="84" s="1"/>
  <c r="BI13" i="82"/>
  <c r="AI21" i="82" s="1"/>
  <c r="BT15" i="90"/>
  <c r="BK15" i="90" s="1"/>
  <c r="AG19" i="90" s="1"/>
  <c r="BL23" i="86"/>
  <c r="BE23" i="86" s="1"/>
  <c r="AE11" i="86" s="1"/>
  <c r="AJ11" i="86"/>
  <c r="AK12" i="84"/>
  <c r="BL22" i="84"/>
  <c r="BF22" i="84" s="1"/>
  <c r="AF12" i="84" s="1"/>
  <c r="BQ35" i="90"/>
  <c r="AM31" i="90"/>
  <c r="AM35" i="90" s="1"/>
  <c r="BL33" i="80"/>
  <c r="AL32" i="80" s="1"/>
  <c r="AI32" i="80"/>
  <c r="AI36" i="80" s="1"/>
  <c r="BK36" i="86"/>
  <c r="BI36" i="80"/>
  <c r="AL36" i="83"/>
  <c r="BJ31" i="84"/>
  <c r="AJ34" i="84" s="1"/>
  <c r="AJ36" i="83"/>
  <c r="BJ33" i="86"/>
  <c r="AJ32" i="86" s="1"/>
  <c r="AJ36" i="86" s="1"/>
  <c r="AJ36" i="80"/>
  <c r="BR24" i="89"/>
  <c r="BL33" i="84"/>
  <c r="BF33" i="84" s="1"/>
  <c r="AF32" i="84" s="1"/>
  <c r="BT22" i="90"/>
  <c r="AP12" i="90" s="1"/>
  <c r="BP32" i="83"/>
  <c r="AN33" i="83" s="1"/>
  <c r="BP33" i="83"/>
  <c r="BF33" i="83" s="1"/>
  <c r="AD32" i="83" s="1"/>
  <c r="BR35" i="79"/>
  <c r="BT33" i="90"/>
  <c r="BI33" i="90" s="1"/>
  <c r="AE30" i="90" s="1"/>
  <c r="BI16" i="80"/>
  <c r="AI18" i="80" s="1"/>
  <c r="BJ36" i="82"/>
  <c r="BI23" i="82"/>
  <c r="BL23" i="82" s="1"/>
  <c r="AK24" i="83"/>
  <c r="BL17" i="80"/>
  <c r="AL17" i="80" s="1"/>
  <c r="BI16" i="82"/>
  <c r="AI18" i="82" s="1"/>
  <c r="BT14" i="90"/>
  <c r="BL14" i="90" s="1"/>
  <c r="AH20" i="90" s="1"/>
  <c r="BL32" i="84"/>
  <c r="BD32" i="84" s="1"/>
  <c r="AD33" i="84" s="1"/>
  <c r="BI18" i="82"/>
  <c r="BL18" i="82" s="1"/>
  <c r="BI19" i="82"/>
  <c r="BL19" i="82" s="1"/>
  <c r="BD19" i="82" s="1"/>
  <c r="AD15" i="82" s="1"/>
  <c r="BI15" i="82"/>
  <c r="BL15" i="82" s="1"/>
  <c r="BD15" i="82" s="1"/>
  <c r="AD19" i="82" s="1"/>
  <c r="AK36" i="83"/>
  <c r="BY23" i="88"/>
  <c r="BO23" i="88" s="1"/>
  <c r="AF11" i="88" s="1"/>
  <c r="AM24" i="79"/>
  <c r="AL23" i="85"/>
  <c r="BN6" i="83"/>
  <c r="BK24" i="84"/>
  <c r="AK18" i="85"/>
  <c r="BR24" i="90"/>
  <c r="BR6" i="90" s="1"/>
  <c r="AN6" i="90" s="1"/>
  <c r="BT30" i="90"/>
  <c r="BI30" i="90" s="1"/>
  <c r="AE33" i="90" s="1"/>
  <c r="BI34" i="82"/>
  <c r="BL34" i="82" s="1"/>
  <c r="AL31" i="82" s="1"/>
  <c r="BQ35" i="89"/>
  <c r="BY21" i="88"/>
  <c r="BN36" i="83"/>
  <c r="BK6" i="86"/>
  <c r="AK6" i="86" s="1"/>
  <c r="BI33" i="79"/>
  <c r="AE30" i="79" s="1"/>
  <c r="AM24" i="88"/>
  <c r="BX24" i="88"/>
  <c r="BL36" i="83"/>
  <c r="BJ6" i="80"/>
  <c r="AJ31" i="89"/>
  <c r="BY13" i="88"/>
  <c r="AJ13" i="86"/>
  <c r="BI36" i="84"/>
  <c r="BL19" i="84"/>
  <c r="AL15" i="84" s="1"/>
  <c r="BL35" i="80"/>
  <c r="AL30" i="80" s="1"/>
  <c r="BL15" i="80"/>
  <c r="BF15" i="80" s="1"/>
  <c r="AF19" i="80" s="1"/>
  <c r="BL32" i="86"/>
  <c r="BD32" i="86" s="1"/>
  <c r="AD33" i="86" s="1"/>
  <c r="BL34" i="80"/>
  <c r="BF34" i="80" s="1"/>
  <c r="AF31" i="80" s="1"/>
  <c r="AI19" i="86"/>
  <c r="BL32" i="80"/>
  <c r="BF32" i="80" s="1"/>
  <c r="AF33" i="80" s="1"/>
  <c r="BT23" i="90"/>
  <c r="BK23" i="90" s="1"/>
  <c r="AG11" i="90" s="1"/>
  <c r="BP22" i="83"/>
  <c r="AN12" i="83" s="1"/>
  <c r="AJ33" i="84"/>
  <c r="BY14" i="88"/>
  <c r="AI17" i="80"/>
  <c r="AN19" i="90"/>
  <c r="BT20" i="90"/>
  <c r="BH20" i="90" s="1"/>
  <c r="AD14" i="90" s="1"/>
  <c r="AM21" i="83"/>
  <c r="BS35" i="89"/>
  <c r="BM24" i="83"/>
  <c r="AK11" i="88"/>
  <c r="BP35" i="83"/>
  <c r="BG35" i="83" s="1"/>
  <c r="AE30" i="83" s="1"/>
  <c r="BL6" i="83"/>
  <c r="AJ6" i="83" s="1"/>
  <c r="BI24" i="80"/>
  <c r="BY22" i="88"/>
  <c r="AJ35" i="84"/>
  <c r="BP21" i="83"/>
  <c r="BH21" i="83" s="1"/>
  <c r="AF13" i="83" s="1"/>
  <c r="BK24" i="86"/>
  <c r="BP34" i="83"/>
  <c r="AJ12" i="86"/>
  <c r="BR35" i="89"/>
  <c r="BL31" i="86"/>
  <c r="BD31" i="86" s="1"/>
  <c r="AD34" i="86" s="1"/>
  <c r="BK16" i="84"/>
  <c r="AK18" i="84" s="1"/>
  <c r="BO24" i="83"/>
  <c r="BT32" i="90"/>
  <c r="BL32" i="90" s="1"/>
  <c r="AH31" i="90" s="1"/>
  <c r="AK33" i="85"/>
  <c r="AK33" i="86"/>
  <c r="AK36" i="86" s="1"/>
  <c r="BH30" i="79"/>
  <c r="AD33" i="79" s="1"/>
  <c r="BK32" i="79"/>
  <c r="AG31" i="79" s="1"/>
  <c r="BU6" i="88"/>
  <c r="BQ24" i="89"/>
  <c r="BO24" i="90"/>
  <c r="BO6" i="90" s="1"/>
  <c r="BK24" i="80"/>
  <c r="BJ6" i="82"/>
  <c r="BV6" i="88"/>
  <c r="BY15" i="88"/>
  <c r="BY19" i="88"/>
  <c r="BY16" i="88"/>
  <c r="BL35" i="86"/>
  <c r="BF35" i="86" s="1"/>
  <c r="AF30" i="86" s="1"/>
  <c r="AI16" i="80"/>
  <c r="BL23" i="80"/>
  <c r="BD23" i="80" s="1"/>
  <c r="AD11" i="80" s="1"/>
  <c r="BT13" i="90"/>
  <c r="BL13" i="90" s="1"/>
  <c r="AH21" i="90" s="1"/>
  <c r="BP12" i="83"/>
  <c r="BH12" i="83" s="1"/>
  <c r="AF22" i="83" s="1"/>
  <c r="BV24" i="88"/>
  <c r="BP15" i="83"/>
  <c r="BF15" i="83" s="1"/>
  <c r="BT16" i="90"/>
  <c r="BL16" i="90" s="1"/>
  <c r="AH18" i="90" s="1"/>
  <c r="BP30" i="83"/>
  <c r="BI30" i="83" s="1"/>
  <c r="AG35" i="83" s="1"/>
  <c r="BT6" i="88"/>
  <c r="AK6" i="88" s="1"/>
  <c r="BJ36" i="80"/>
  <c r="BX6" i="88"/>
  <c r="BY18" i="88"/>
  <c r="BL34" i="86"/>
  <c r="AL31" i="86" s="1"/>
  <c r="BP20" i="83"/>
  <c r="BI20" i="83" s="1"/>
  <c r="AG14" i="83" s="1"/>
  <c r="BL22" i="86"/>
  <c r="BE22" i="86" s="1"/>
  <c r="AE12" i="86" s="1"/>
  <c r="BI30" i="79"/>
  <c r="AE33" i="79" s="1"/>
  <c r="BK36" i="80"/>
  <c r="BJ29" i="79"/>
  <c r="AF34" i="79" s="1"/>
  <c r="BI17" i="79"/>
  <c r="AE17" i="79" s="1"/>
  <c r="BL32" i="79"/>
  <c r="AH31" i="79" s="1"/>
  <c r="AL24" i="90"/>
  <c r="AO23" i="90"/>
  <c r="AK36" i="80"/>
  <c r="BH17" i="79"/>
  <c r="AD17" i="79" s="1"/>
  <c r="BL33" i="79"/>
  <c r="AH30" i="79" s="1"/>
  <c r="BT24" i="88"/>
  <c r="AN23" i="79"/>
  <c r="AN24" i="79" s="1"/>
  <c r="BY11" i="88"/>
  <c r="AP23" i="88" s="1"/>
  <c r="BK33" i="79"/>
  <c r="AG30" i="79" s="1"/>
  <c r="BL13" i="79"/>
  <c r="AH21" i="79" s="1"/>
  <c r="AI35" i="86"/>
  <c r="AI36" i="86" s="1"/>
  <c r="AO35" i="90"/>
  <c r="BI36" i="86"/>
  <c r="AL35" i="88"/>
  <c r="AK35" i="90"/>
  <c r="AL24" i="88"/>
  <c r="BT11" i="90"/>
  <c r="BH11" i="90" s="1"/>
  <c r="AD23" i="90" s="1"/>
  <c r="AJ24" i="82"/>
  <c r="AK23" i="90"/>
  <c r="AK24" i="86"/>
  <c r="BL11" i="86"/>
  <c r="BE11" i="86" s="1"/>
  <c r="AE23" i="86" s="1"/>
  <c r="AD23" i="85"/>
  <c r="AL24" i="83"/>
  <c r="AJ36" i="82"/>
  <c r="BK12" i="79"/>
  <c r="AG22" i="79" s="1"/>
  <c r="AI36" i="84"/>
  <c r="AJ21" i="86"/>
  <c r="BL13" i="86"/>
  <c r="BE13" i="86" s="1"/>
  <c r="AE21" i="86" s="1"/>
  <c r="BH33" i="79"/>
  <c r="AD30" i="79" s="1"/>
  <c r="BL11" i="82"/>
  <c r="BD11" i="82" s="1"/>
  <c r="AD23" i="82" s="1"/>
  <c r="AI23" i="82"/>
  <c r="AM23" i="83"/>
  <c r="AK23" i="82"/>
  <c r="AK24" i="82" s="1"/>
  <c r="AJ23" i="85"/>
  <c r="BP11" i="83"/>
  <c r="BI11" i="83" s="1"/>
  <c r="AG23" i="83" s="1"/>
  <c r="AO35" i="79"/>
  <c r="BL11" i="84"/>
  <c r="BD11" i="84" s="1"/>
  <c r="AD23" i="84" s="1"/>
  <c r="AI23" i="84"/>
  <c r="BQ24" i="79"/>
  <c r="BQ6" i="79" s="1"/>
  <c r="AM6" i="79" s="1"/>
  <c r="AJ23" i="86"/>
  <c r="AO24" i="79"/>
  <c r="BS24" i="79"/>
  <c r="BS6" i="79" s="1"/>
  <c r="AO6" i="79" s="1"/>
  <c r="BT11" i="79"/>
  <c r="BK11" i="79" s="1"/>
  <c r="AG23" i="79" s="1"/>
  <c r="AN23" i="89"/>
  <c r="BK11" i="89"/>
  <c r="AD23" i="89" s="1"/>
  <c r="AP19" i="79"/>
  <c r="BK15" i="79"/>
  <c r="AG19" i="79" s="1"/>
  <c r="BJ15" i="79"/>
  <c r="AF19" i="79" s="1"/>
  <c r="BK23" i="79"/>
  <c r="AG11" i="79" s="1"/>
  <c r="AP11" i="79"/>
  <c r="BJ23" i="79"/>
  <c r="AF11" i="79" s="1"/>
  <c r="BI23" i="79"/>
  <c r="AE11" i="79" s="1"/>
  <c r="BI16" i="79"/>
  <c r="AE18" i="79" s="1"/>
  <c r="BH16" i="79"/>
  <c r="AD18" i="79" s="1"/>
  <c r="AP18" i="79"/>
  <c r="BL16" i="79"/>
  <c r="AH18" i="79" s="1"/>
  <c r="BK19" i="79"/>
  <c r="AG15" i="79" s="1"/>
  <c r="AP15" i="79"/>
  <c r="BJ19" i="79"/>
  <c r="AF15" i="79" s="1"/>
  <c r="BI19" i="79"/>
  <c r="AE15" i="79" s="1"/>
  <c r="BI15" i="79"/>
  <c r="AE19" i="79" s="1"/>
  <c r="BH19" i="79"/>
  <c r="AD15" i="79" s="1"/>
  <c r="BH15" i="79"/>
  <c r="AD19" i="79" s="1"/>
  <c r="BL23" i="79"/>
  <c r="AH11" i="79" s="1"/>
  <c r="AP21" i="79"/>
  <c r="BK13" i="79"/>
  <c r="AG21" i="79" s="1"/>
  <c r="BJ13" i="79"/>
  <c r="AF21" i="79" s="1"/>
  <c r="BK21" i="79"/>
  <c r="AG13" i="79" s="1"/>
  <c r="AP13" i="79"/>
  <c r="BJ21" i="79"/>
  <c r="AF13" i="79" s="1"/>
  <c r="BI18" i="79"/>
  <c r="AE16" i="79" s="1"/>
  <c r="BH18" i="79"/>
  <c r="AD16" i="79" s="1"/>
  <c r="AP16" i="79"/>
  <c r="BL18" i="79"/>
  <c r="AH16" i="79" s="1"/>
  <c r="BH23" i="79"/>
  <c r="AD11" i="79" s="1"/>
  <c r="BI12" i="79"/>
  <c r="AE22" i="79" s="1"/>
  <c r="AP22" i="79"/>
  <c r="BH12" i="79"/>
  <c r="AD22" i="79" s="1"/>
  <c r="BL12" i="79"/>
  <c r="AH22" i="79" s="1"/>
  <c r="BK34" i="79"/>
  <c r="AG29" i="79" s="1"/>
  <c r="BJ34" i="79"/>
  <c r="AF29" i="79" s="1"/>
  <c r="AP29" i="79"/>
  <c r="BI34" i="79"/>
  <c r="AE29" i="79" s="1"/>
  <c r="BI21" i="79"/>
  <c r="AE13" i="79" s="1"/>
  <c r="BJ18" i="79"/>
  <c r="AF16" i="79" s="1"/>
  <c r="BJ16" i="79"/>
  <c r="AF18" i="79" s="1"/>
  <c r="BL34" i="79"/>
  <c r="AH29" i="79" s="1"/>
  <c r="BL21" i="79"/>
  <c r="AH13" i="79" s="1"/>
  <c r="BI20" i="79"/>
  <c r="AE14" i="79" s="1"/>
  <c r="BL20" i="79"/>
  <c r="AH14" i="79" s="1"/>
  <c r="AP14" i="79"/>
  <c r="BK20" i="79"/>
  <c r="AG14" i="79" s="1"/>
  <c r="BH20" i="79"/>
  <c r="AD14" i="79" s="1"/>
  <c r="BI22" i="79"/>
  <c r="AE12" i="79" s="1"/>
  <c r="BL22" i="79"/>
  <c r="AH12" i="79" s="1"/>
  <c r="AP12" i="79"/>
  <c r="BH22" i="79"/>
  <c r="AD12" i="79" s="1"/>
  <c r="BK22" i="79"/>
  <c r="AG12" i="79" s="1"/>
  <c r="AN35" i="79"/>
  <c r="BK18" i="79"/>
  <c r="AG16" i="79" s="1"/>
  <c r="BK16" i="79"/>
  <c r="AG18" i="79" s="1"/>
  <c r="AK24" i="79"/>
  <c r="AK35" i="79"/>
  <c r="BL19" i="79"/>
  <c r="AH15" i="79" s="1"/>
  <c r="AP34" i="79"/>
  <c r="BI29" i="79"/>
  <c r="AE34" i="79" s="1"/>
  <c r="BH29" i="79"/>
  <c r="AD34" i="79" s="1"/>
  <c r="BL29" i="79"/>
  <c r="AH34" i="79" s="1"/>
  <c r="BH21" i="79"/>
  <c r="AD13" i="79" s="1"/>
  <c r="BL15" i="79"/>
  <c r="AH19" i="79" s="1"/>
  <c r="BI13" i="79"/>
  <c r="AE21" i="79" s="1"/>
  <c r="BJ32" i="79"/>
  <c r="AF31" i="79" s="1"/>
  <c r="AP31" i="79"/>
  <c r="BK30" i="79"/>
  <c r="AG33" i="79" s="1"/>
  <c r="BJ30" i="79"/>
  <c r="AF33" i="79" s="1"/>
  <c r="AP33" i="79"/>
  <c r="BK17" i="79"/>
  <c r="AG17" i="79" s="1"/>
  <c r="AP17" i="79"/>
  <c r="BJ17" i="79"/>
  <c r="AF17" i="79" s="1"/>
  <c r="AJ18" i="69"/>
  <c r="AP40" i="65"/>
  <c r="AP48" i="65"/>
  <c r="AP32" i="65" s="1"/>
  <c r="AG32" i="65" s="1"/>
  <c r="AV51" i="53"/>
  <c r="AV55" i="53" s="1"/>
  <c r="AV37" i="53"/>
  <c r="AH37" i="53" s="1"/>
  <c r="AE51" i="65"/>
  <c r="AS56" i="65"/>
  <c r="AM28" i="65" s="1"/>
  <c r="AD23" i="65" s="1"/>
  <c r="BR18" i="50"/>
  <c r="BR7" i="50"/>
  <c r="AN7" i="50" s="1"/>
  <c r="AS45" i="65"/>
  <c r="AQ18" i="65" s="1"/>
  <c r="AH10" i="65" s="1"/>
  <c r="AD38" i="65"/>
  <c r="AD48" i="65" s="1"/>
  <c r="AS44" i="65"/>
  <c r="AQ17" i="65" s="1"/>
  <c r="AH11" i="65" s="1"/>
  <c r="AN40" i="65"/>
  <c r="AN48" i="65"/>
  <c r="AN32" i="65" s="1"/>
  <c r="AE32" i="65" s="1"/>
  <c r="BK20" i="49"/>
  <c r="BL20" i="49" s="1"/>
  <c r="BK5" i="49"/>
  <c r="AK5" i="49" s="1"/>
  <c r="BG45" i="55"/>
  <c r="AH37" i="55" s="1"/>
  <c r="BG48" i="55"/>
  <c r="AY47" i="53"/>
  <c r="AK49" i="53" s="1"/>
  <c r="AY37" i="53"/>
  <c r="AK37" i="53" s="1"/>
  <c r="BJ12" i="70"/>
  <c r="BL12" i="70" s="1"/>
  <c r="AL22" i="70" s="1"/>
  <c r="BJ6" i="70"/>
  <c r="BP16" i="50"/>
  <c r="BP26" i="50" s="1"/>
  <c r="BP7" i="50"/>
  <c r="AL7" i="50" s="1"/>
  <c r="AI15" i="59"/>
  <c r="BH18" i="59"/>
  <c r="AJ15" i="59" s="1"/>
  <c r="BH43" i="55"/>
  <c r="AI39" i="55" s="1"/>
  <c r="BH32" i="55"/>
  <c r="BO21" i="50"/>
  <c r="BO26" i="50" s="1"/>
  <c r="BO7" i="50"/>
  <c r="BI13" i="81"/>
  <c r="BL13" i="81" s="1"/>
  <c r="AU44" i="53"/>
  <c r="AU55" i="53" s="1"/>
  <c r="AU37" i="53"/>
  <c r="AG37" i="53" s="1"/>
  <c r="BJ32" i="55"/>
  <c r="BQ15" i="50"/>
  <c r="BQ26" i="50" s="1"/>
  <c r="BQ7" i="50"/>
  <c r="AM7" i="50" s="1"/>
  <c r="BA37" i="53"/>
  <c r="BJ15" i="67"/>
  <c r="BJ24" i="67" s="1"/>
  <c r="BJ6" i="67"/>
  <c r="AJ6" i="67" s="1"/>
  <c r="BH14" i="59"/>
  <c r="AJ19" i="59" s="1"/>
  <c r="AS39" i="65"/>
  <c r="AO12" i="65" s="1"/>
  <c r="AF16" i="65" s="1"/>
  <c r="BK6" i="68"/>
  <c r="AK6" i="68" s="1"/>
  <c r="BB37" i="53"/>
  <c r="AZ55" i="53"/>
  <c r="BJ5" i="54"/>
  <c r="BI24" i="67"/>
  <c r="AS53" i="65"/>
  <c r="AN25" i="65" s="1"/>
  <c r="AE26" i="65" s="1"/>
  <c r="AS36" i="65"/>
  <c r="AP9" i="65" s="1"/>
  <c r="AG19" i="65" s="1"/>
  <c r="AS41" i="65"/>
  <c r="AP14" i="65" s="1"/>
  <c r="AG14" i="65" s="1"/>
  <c r="AS37" i="65"/>
  <c r="AR10" i="65" s="1"/>
  <c r="AI18" i="65" s="1"/>
  <c r="BK24" i="69"/>
  <c r="AR48" i="65"/>
  <c r="AR32" i="65" s="1"/>
  <c r="AI32" i="65" s="1"/>
  <c r="BI6" i="67"/>
  <c r="AI6" i="67" s="1"/>
  <c r="BD48" i="55"/>
  <c r="BS7" i="50"/>
  <c r="AO7" i="50" s="1"/>
  <c r="BF32" i="55"/>
  <c r="BI33" i="81"/>
  <c r="BL33" i="81" s="1"/>
  <c r="AL32" i="81" s="1"/>
  <c r="BK14" i="57"/>
  <c r="AL20" i="57" s="1"/>
  <c r="BK18" i="52"/>
  <c r="AK16" i="52" s="1"/>
  <c r="BA49" i="53"/>
  <c r="AM47" i="53" s="1"/>
  <c r="BI22" i="81"/>
  <c r="AI12" i="81" s="1"/>
  <c r="BJ20" i="81"/>
  <c r="AL41" i="58"/>
  <c r="AK14" i="57"/>
  <c r="AX51" i="53"/>
  <c r="AX55" i="53" s="1"/>
  <c r="AX37" i="53"/>
  <c r="AF38" i="51"/>
  <c r="BD17" i="51"/>
  <c r="AF11" i="51" s="1"/>
  <c r="AK24" i="58"/>
  <c r="AJ14" i="68"/>
  <c r="AJ14" i="70"/>
  <c r="AF38" i="55"/>
  <c r="AI45" i="53"/>
  <c r="AI38" i="51"/>
  <c r="BG17" i="51"/>
  <c r="AI11" i="51" s="1"/>
  <c r="BD32" i="51"/>
  <c r="BE17" i="51"/>
  <c r="AG11" i="51" s="1"/>
  <c r="AG38" i="51"/>
  <c r="AJ18" i="81"/>
  <c r="AJ49" i="53"/>
  <c r="AH14" i="59"/>
  <c r="BH19" i="59"/>
  <c r="BB19" i="59" s="1"/>
  <c r="AD14" i="59" s="1"/>
  <c r="BJ20" i="58"/>
  <c r="AJ13" i="49"/>
  <c r="AH38" i="55"/>
  <c r="AK17" i="49"/>
  <c r="BI16" i="69"/>
  <c r="AH42" i="55"/>
  <c r="BJ40" i="55"/>
  <c r="BK15" i="54"/>
  <c r="AM20" i="50"/>
  <c r="AI49" i="53"/>
  <c r="AF42" i="51"/>
  <c r="BD13" i="51"/>
  <c r="AF15" i="51" s="1"/>
  <c r="BJ20" i="52"/>
  <c r="AR51" i="53"/>
  <c r="AJ18" i="57"/>
  <c r="AK18" i="69"/>
  <c r="AI42" i="51"/>
  <c r="BG13" i="51"/>
  <c r="AI15" i="51" s="1"/>
  <c r="AJ13" i="57"/>
  <c r="AI44" i="53"/>
  <c r="AI37" i="51"/>
  <c r="BG18" i="51"/>
  <c r="AI10" i="51" s="1"/>
  <c r="AR61" i="53"/>
  <c r="BJ30" i="52"/>
  <c r="AJ33" i="69"/>
  <c r="AN36" i="50"/>
  <c r="AH30" i="59"/>
  <c r="BH31" i="59"/>
  <c r="BB31" i="59" s="1"/>
  <c r="AD30" i="59" s="1"/>
  <c r="AK62" i="53"/>
  <c r="AK31" i="68"/>
  <c r="BJ39" i="55"/>
  <c r="BK14" i="54"/>
  <c r="AM21" i="50"/>
  <c r="BH21" i="57"/>
  <c r="AH44" i="53"/>
  <c r="AH37" i="51"/>
  <c r="BF18" i="51"/>
  <c r="AH10" i="51" s="1"/>
  <c r="BI31" i="81"/>
  <c r="AG64" i="53"/>
  <c r="BJ52" i="55"/>
  <c r="BK29" i="54"/>
  <c r="AM36" i="50"/>
  <c r="BB52" i="53"/>
  <c r="BL21" i="52"/>
  <c r="AI12" i="49"/>
  <c r="AI13" i="67"/>
  <c r="BL21" i="67"/>
  <c r="AL13" i="67" s="1"/>
  <c r="BA61" i="53"/>
  <c r="BK30" i="52"/>
  <c r="AI33" i="70"/>
  <c r="BL30" i="70"/>
  <c r="AL33" i="70" s="1"/>
  <c r="AE55" i="55"/>
  <c r="AK13" i="70"/>
  <c r="AG37" i="55"/>
  <c r="AH50" i="53"/>
  <c r="AK18" i="49"/>
  <c r="BI35" i="81"/>
  <c r="AG60" i="53"/>
  <c r="BJ56" i="55"/>
  <c r="BK33" i="54"/>
  <c r="AM32" i="50"/>
  <c r="AK13" i="68"/>
  <c r="AI19" i="67"/>
  <c r="BJ14" i="54"/>
  <c r="BI39" i="55"/>
  <c r="AL21" i="50"/>
  <c r="AJ34" i="81"/>
  <c r="AJ64" i="53"/>
  <c r="BH32" i="57"/>
  <c r="AI50" i="53"/>
  <c r="BL32" i="68"/>
  <c r="AL31" i="68" s="1"/>
  <c r="AI31" i="68"/>
  <c r="BI15" i="69"/>
  <c r="BF12" i="51"/>
  <c r="AH16" i="51" s="1"/>
  <c r="AH43" i="51"/>
  <c r="AH43" i="55"/>
  <c r="AR65" i="53"/>
  <c r="BJ34" i="52"/>
  <c r="AJ29" i="69"/>
  <c r="AN32" i="50"/>
  <c r="AH12" i="59"/>
  <c r="BH21" i="59"/>
  <c r="AK12" i="81"/>
  <c r="BJ22" i="58"/>
  <c r="AJ11" i="49"/>
  <c r="AJ12" i="67"/>
  <c r="AJ32" i="81"/>
  <c r="AJ50" i="53"/>
  <c r="AJ19" i="68"/>
  <c r="BG26" i="51"/>
  <c r="AI25" i="51" s="1"/>
  <c r="AI53" i="51"/>
  <c r="AI53" i="55"/>
  <c r="AK34" i="50"/>
  <c r="BT35" i="50"/>
  <c r="AP34" i="50" s="1"/>
  <c r="AF60" i="53"/>
  <c r="BB53" i="53"/>
  <c r="BL22" i="52"/>
  <c r="BL21" i="49"/>
  <c r="AL11" i="49" s="1"/>
  <c r="AI11" i="49"/>
  <c r="BL22" i="67"/>
  <c r="AL12" i="67" s="1"/>
  <c r="AI12" i="67"/>
  <c r="AK31" i="61"/>
  <c r="AK29" i="69"/>
  <c r="AE51" i="51"/>
  <c r="BC28" i="51"/>
  <c r="AE23" i="51" s="1"/>
  <c r="AO32" i="50"/>
  <c r="BH22" i="57"/>
  <c r="AH43" i="53"/>
  <c r="BF19" i="51"/>
  <c r="AH9" i="51" s="1"/>
  <c r="AH36" i="51"/>
  <c r="AJ22" i="81"/>
  <c r="AJ53" i="53"/>
  <c r="AF46" i="51"/>
  <c r="BD9" i="51"/>
  <c r="AF19" i="51" s="1"/>
  <c r="AH16" i="59"/>
  <c r="BH17" i="59"/>
  <c r="BB17" i="59" s="1"/>
  <c r="AD16" i="59" s="1"/>
  <c r="AK16" i="81"/>
  <c r="BJ18" i="58"/>
  <c r="AJ15" i="49"/>
  <c r="AJ16" i="67"/>
  <c r="BB45" i="53"/>
  <c r="BL14" i="52"/>
  <c r="AI19" i="49"/>
  <c r="BL13" i="49"/>
  <c r="AL19" i="49" s="1"/>
  <c r="BL14" i="67"/>
  <c r="AL20" i="67" s="1"/>
  <c r="AI20" i="67"/>
  <c r="AI46" i="53"/>
  <c r="AI15" i="68"/>
  <c r="BL19" i="68"/>
  <c r="AL15" i="68" s="1"/>
  <c r="AK15" i="69"/>
  <c r="BL19" i="70"/>
  <c r="AL15" i="70" s="1"/>
  <c r="AI15" i="70"/>
  <c r="BC16" i="51"/>
  <c r="AE12" i="51" s="1"/>
  <c r="AE39" i="51"/>
  <c r="AE39" i="55"/>
  <c r="AO17" i="50"/>
  <c r="AK21" i="81"/>
  <c r="BJ13" i="58"/>
  <c r="AJ20" i="49"/>
  <c r="AJ21" i="67"/>
  <c r="BD24" i="51"/>
  <c r="AF27" i="51" s="1"/>
  <c r="AF55" i="51"/>
  <c r="AS52" i="65"/>
  <c r="AQ24" i="65" s="1"/>
  <c r="AH27" i="65" s="1"/>
  <c r="AK29" i="61"/>
  <c r="BA65" i="53"/>
  <c r="BK34" i="52"/>
  <c r="BG23" i="59"/>
  <c r="AI22" i="59"/>
  <c r="AI22" i="68"/>
  <c r="AI46" i="55"/>
  <c r="BT14" i="50"/>
  <c r="AP24" i="50" s="1"/>
  <c r="AK24" i="50"/>
  <c r="BB49" i="53"/>
  <c r="BL18" i="52"/>
  <c r="BL17" i="49"/>
  <c r="AL15" i="49" s="1"/>
  <c r="AI15" i="49"/>
  <c r="BL18" i="67"/>
  <c r="AL16" i="67" s="1"/>
  <c r="AI16" i="67"/>
  <c r="BK14" i="52"/>
  <c r="BA45" i="53"/>
  <c r="BL14" i="70"/>
  <c r="AL20" i="70" s="1"/>
  <c r="AI20" i="70"/>
  <c r="AE44" i="55"/>
  <c r="AJ29" i="70"/>
  <c r="AF51" i="55"/>
  <c r="AJ12" i="57"/>
  <c r="AE43" i="53"/>
  <c r="AI36" i="55"/>
  <c r="AK14" i="50"/>
  <c r="BT24" i="50"/>
  <c r="AP14" i="50" s="1"/>
  <c r="AH22" i="59"/>
  <c r="BH11" i="59"/>
  <c r="BB11" i="59" s="1"/>
  <c r="AD22" i="59" s="1"/>
  <c r="AK22" i="81"/>
  <c r="BJ12" i="58"/>
  <c r="AJ21" i="49"/>
  <c r="BJ23" i="49"/>
  <c r="AJ22" i="67"/>
  <c r="BH18" i="57"/>
  <c r="AH47" i="53"/>
  <c r="BF15" i="51"/>
  <c r="AH13" i="51" s="1"/>
  <c r="AH40" i="51"/>
  <c r="AK51" i="53"/>
  <c r="AG44" i="51"/>
  <c r="BE11" i="51"/>
  <c r="AG17" i="51" s="1"/>
  <c r="AK32" i="57"/>
  <c r="AJ33" i="81"/>
  <c r="AJ63" i="53"/>
  <c r="AJ32" i="68"/>
  <c r="AI15" i="67"/>
  <c r="BL19" i="67"/>
  <c r="AL15" i="67" s="1"/>
  <c r="BI43" i="55"/>
  <c r="BJ18" i="54"/>
  <c r="AL17" i="50"/>
  <c r="AK20" i="49"/>
  <c r="BI13" i="69"/>
  <c r="AH45" i="55"/>
  <c r="AR43" i="53"/>
  <c r="BJ12" i="52"/>
  <c r="AH46" i="55"/>
  <c r="AJ32" i="67"/>
  <c r="BJ53" i="55"/>
  <c r="BK30" i="54"/>
  <c r="AM35" i="50"/>
  <c r="BL13" i="70"/>
  <c r="AL21" i="70" s="1"/>
  <c r="AI21" i="70"/>
  <c r="AE45" i="55"/>
  <c r="AE48" i="53"/>
  <c r="AK17" i="69"/>
  <c r="BC14" i="51"/>
  <c r="AE14" i="51" s="1"/>
  <c r="AE41" i="51"/>
  <c r="AO19" i="50"/>
  <c r="AY60" i="53"/>
  <c r="BE51" i="51"/>
  <c r="AN51" i="65"/>
  <c r="AJ11" i="81"/>
  <c r="AJ42" i="53"/>
  <c r="AF35" i="51"/>
  <c r="BD20" i="51"/>
  <c r="AF8" i="51" s="1"/>
  <c r="AK61" i="53"/>
  <c r="BE27" i="51"/>
  <c r="AG24" i="51" s="1"/>
  <c r="AG52" i="51"/>
  <c r="AK15" i="61"/>
  <c r="BJ17" i="52"/>
  <c r="AR48" i="53"/>
  <c r="AJ17" i="69"/>
  <c r="AN19" i="50"/>
  <c r="BB60" i="53"/>
  <c r="BL29" i="52"/>
  <c r="BI34" i="49"/>
  <c r="BI28" i="49"/>
  <c r="BI29" i="67"/>
  <c r="AQ51" i="65"/>
  <c r="AK15" i="81"/>
  <c r="BI19" i="81"/>
  <c r="BJ19" i="58"/>
  <c r="AG46" i="53"/>
  <c r="AJ14" i="49"/>
  <c r="AJ15" i="69"/>
  <c r="AK15" i="67"/>
  <c r="BI30" i="54"/>
  <c r="BC53" i="55"/>
  <c r="AN35" i="50"/>
  <c r="BA44" i="53"/>
  <c r="BK13" i="52"/>
  <c r="AF45" i="51"/>
  <c r="BD10" i="51"/>
  <c r="AF18" i="51" s="1"/>
  <c r="AJ17" i="68"/>
  <c r="AJ17" i="70"/>
  <c r="AF41" i="55"/>
  <c r="BJ29" i="52"/>
  <c r="AR60" i="53"/>
  <c r="BB51" i="51"/>
  <c r="BR38" i="50"/>
  <c r="BR32" i="50"/>
  <c r="BI23" i="81"/>
  <c r="AG42" i="53"/>
  <c r="BJ47" i="55"/>
  <c r="BK22" i="54"/>
  <c r="AM13" i="50"/>
  <c r="AK19" i="49"/>
  <c r="BG34" i="59"/>
  <c r="BG28" i="59"/>
  <c r="BA54" i="53"/>
  <c r="BK23" i="52"/>
  <c r="AJ31" i="81"/>
  <c r="AJ61" i="53"/>
  <c r="AI52" i="51"/>
  <c r="BG27" i="51"/>
  <c r="AI24" i="51" s="1"/>
  <c r="AJ30" i="69"/>
  <c r="BI32" i="54"/>
  <c r="BC55" i="55"/>
  <c r="BL18" i="70"/>
  <c r="AL16" i="70" s="1"/>
  <c r="AI16" i="70"/>
  <c r="AE40" i="55"/>
  <c r="AK11" i="61"/>
  <c r="AL42" i="53"/>
  <c r="BK33" i="52"/>
  <c r="BA64" i="53"/>
  <c r="BI14" i="69"/>
  <c r="AH44" i="55"/>
  <c r="AJ52" i="53"/>
  <c r="AK48" i="53"/>
  <c r="BL35" i="58"/>
  <c r="BL29" i="58"/>
  <c r="AK34" i="58" s="1"/>
  <c r="AK35" i="58" s="1"/>
  <c r="BI35" i="68"/>
  <c r="BI29" i="68"/>
  <c r="BI35" i="70"/>
  <c r="BI29" i="70"/>
  <c r="BD57" i="55"/>
  <c r="BD51" i="55"/>
  <c r="AH35" i="51"/>
  <c r="BF20" i="51"/>
  <c r="AH8" i="51" s="1"/>
  <c r="AJ30" i="70"/>
  <c r="AF52" i="55"/>
  <c r="AL63" i="53"/>
  <c r="BJ31" i="52"/>
  <c r="AR62" i="53"/>
  <c r="AJ17" i="67"/>
  <c r="AK29" i="49"/>
  <c r="BD48" i="51"/>
  <c r="AJ19" i="57"/>
  <c r="AI11" i="70"/>
  <c r="BL23" i="70"/>
  <c r="AL11" i="70" s="1"/>
  <c r="AE35" i="55"/>
  <c r="BB51" i="53"/>
  <c r="BL20" i="52"/>
  <c r="BL19" i="49"/>
  <c r="AL13" i="49" s="1"/>
  <c r="AI13" i="49"/>
  <c r="BL20" i="67"/>
  <c r="AL14" i="67" s="1"/>
  <c r="AI14" i="67"/>
  <c r="AE45" i="53"/>
  <c r="AJ14" i="69"/>
  <c r="AK14" i="69"/>
  <c r="AE38" i="51"/>
  <c r="BC17" i="51"/>
  <c r="AE11" i="51" s="1"/>
  <c r="AO16" i="50"/>
  <c r="BJ44" i="55"/>
  <c r="BK19" i="54"/>
  <c r="AM16" i="50"/>
  <c r="AK18" i="57"/>
  <c r="AF49" i="53"/>
  <c r="AK45" i="53"/>
  <c r="AK14" i="67"/>
  <c r="BI19" i="54"/>
  <c r="BC44" i="55"/>
  <c r="AL49" i="53"/>
  <c r="AK18" i="67"/>
  <c r="BI15" i="54"/>
  <c r="BC40" i="55"/>
  <c r="AK18" i="70"/>
  <c r="AG42" i="55"/>
  <c r="AH18" i="59"/>
  <c r="BH15" i="59"/>
  <c r="BB15" i="59" s="1"/>
  <c r="AD18" i="59" s="1"/>
  <c r="AE49" i="53"/>
  <c r="BI40" i="55"/>
  <c r="BJ15" i="54"/>
  <c r="AL20" i="50"/>
  <c r="AK13" i="49"/>
  <c r="BI16" i="81"/>
  <c r="AG49" i="53"/>
  <c r="AE42" i="51"/>
  <c r="BC13" i="51"/>
  <c r="AE15" i="51" s="1"/>
  <c r="AO20" i="50"/>
  <c r="AE44" i="53"/>
  <c r="AK13" i="69"/>
  <c r="AE37" i="51"/>
  <c r="BC18" i="51"/>
  <c r="AE10" i="51" s="1"/>
  <c r="AO15" i="50"/>
  <c r="AK32" i="49"/>
  <c r="AH55" i="55"/>
  <c r="AK19" i="81"/>
  <c r="BI15" i="81"/>
  <c r="BJ15" i="58"/>
  <c r="AG50" i="53"/>
  <c r="AJ18" i="49"/>
  <c r="AJ31" i="67"/>
  <c r="BJ54" i="55"/>
  <c r="BK31" i="54"/>
  <c r="AM34" i="50"/>
  <c r="BJ21" i="52"/>
  <c r="AR52" i="53"/>
  <c r="AJ13" i="69"/>
  <c r="AN15" i="50"/>
  <c r="AK33" i="68"/>
  <c r="AK33" i="70"/>
  <c r="AG55" i="55"/>
  <c r="AK13" i="61"/>
  <c r="AJ13" i="81"/>
  <c r="AJ44" i="53"/>
  <c r="AF37" i="51"/>
  <c r="BD18" i="51"/>
  <c r="AF10" i="51" s="1"/>
  <c r="AJ33" i="57"/>
  <c r="AI64" i="53"/>
  <c r="BG24" i="51"/>
  <c r="AI27" i="51" s="1"/>
  <c r="AI55" i="51"/>
  <c r="AJ13" i="67"/>
  <c r="AH62" i="53"/>
  <c r="AK30" i="49"/>
  <c r="AK29" i="68"/>
  <c r="AK29" i="70"/>
  <c r="AG51" i="55"/>
  <c r="AK13" i="81"/>
  <c r="BJ21" i="58"/>
  <c r="AJ12" i="49"/>
  <c r="AK19" i="57"/>
  <c r="BL32" i="67"/>
  <c r="AL31" i="67" s="1"/>
  <c r="AI31" i="67"/>
  <c r="BI54" i="55"/>
  <c r="BJ31" i="54"/>
  <c r="AL34" i="50"/>
  <c r="AF64" i="53"/>
  <c r="BA46" i="53"/>
  <c r="BK15" i="52"/>
  <c r="AE50" i="53"/>
  <c r="AH53" i="51"/>
  <c r="BF26" i="51"/>
  <c r="AH25" i="51" s="1"/>
  <c r="AH53" i="55"/>
  <c r="AK28" i="49"/>
  <c r="AH51" i="55"/>
  <c r="AK43" i="53"/>
  <c r="BE19" i="51"/>
  <c r="AG9" i="51" s="1"/>
  <c r="AG36" i="51"/>
  <c r="AJ62" i="53"/>
  <c r="AJ31" i="68"/>
  <c r="AK19" i="69"/>
  <c r="BL15" i="70"/>
  <c r="AL19" i="70" s="1"/>
  <c r="AI19" i="70"/>
  <c r="BC12" i="51"/>
  <c r="AE16" i="51" s="1"/>
  <c r="AE43" i="51"/>
  <c r="AE43" i="55"/>
  <c r="AO21" i="50"/>
  <c r="AJ29" i="68"/>
  <c r="AJ12" i="81"/>
  <c r="AJ43" i="53"/>
  <c r="AF36" i="51"/>
  <c r="BD19" i="51"/>
  <c r="AF9" i="51" s="1"/>
  <c r="AI51" i="55"/>
  <c r="AK32" i="50"/>
  <c r="BT37" i="50"/>
  <c r="AP32" i="50" s="1"/>
  <c r="BJ22" i="52"/>
  <c r="AR53" i="53"/>
  <c r="AJ12" i="69"/>
  <c r="AN14" i="50"/>
  <c r="AK22" i="57"/>
  <c r="AF53" i="53"/>
  <c r="BI36" i="55"/>
  <c r="BJ11" i="54"/>
  <c r="AL24" i="50"/>
  <c r="AK47" i="53"/>
  <c r="BE15" i="51"/>
  <c r="AG13" i="51" s="1"/>
  <c r="AG40" i="51"/>
  <c r="AJ20" i="81"/>
  <c r="AJ51" i="53"/>
  <c r="AF44" i="51"/>
  <c r="BD11" i="51"/>
  <c r="AF17" i="51" s="1"/>
  <c r="AI63" i="53"/>
  <c r="AI32" i="68"/>
  <c r="BL31" i="68"/>
  <c r="AL32" i="68" s="1"/>
  <c r="AK32" i="69"/>
  <c r="BL31" i="70"/>
  <c r="AL32" i="70" s="1"/>
  <c r="AI32" i="70"/>
  <c r="AE54" i="51"/>
  <c r="BC25" i="51"/>
  <c r="AE26" i="51" s="1"/>
  <c r="AE54" i="55"/>
  <c r="AO35" i="50"/>
  <c r="AK52" i="53"/>
  <c r="AG45" i="51"/>
  <c r="BE10" i="51"/>
  <c r="AG18" i="51" s="1"/>
  <c r="BJ29" i="54"/>
  <c r="BI52" i="55"/>
  <c r="AL36" i="50"/>
  <c r="AI60" i="53"/>
  <c r="BK12" i="52"/>
  <c r="BA43" i="53"/>
  <c r="AI22" i="70"/>
  <c r="AE46" i="55"/>
  <c r="AJ16" i="81"/>
  <c r="AJ47" i="53"/>
  <c r="AF40" i="51"/>
  <c r="BD15" i="51"/>
  <c r="AF13" i="51" s="1"/>
  <c r="AJ20" i="57"/>
  <c r="AI51" i="53"/>
  <c r="AI44" i="51"/>
  <c r="BG11" i="51"/>
  <c r="AI17" i="51" s="1"/>
  <c r="BL34" i="67"/>
  <c r="AL29" i="67" s="1"/>
  <c r="AI29" i="67"/>
  <c r="BL22" i="68"/>
  <c r="AL12" i="68" s="1"/>
  <c r="AI12" i="68"/>
  <c r="AI12" i="70"/>
  <c r="BL22" i="70"/>
  <c r="AL12" i="70" s="1"/>
  <c r="AE36" i="55"/>
  <c r="AK53" i="53"/>
  <c r="AG46" i="51"/>
  <c r="BE9" i="51"/>
  <c r="AG19" i="51" s="1"/>
  <c r="BJ18" i="52"/>
  <c r="AR49" i="53"/>
  <c r="AJ16" i="69"/>
  <c r="AN18" i="50"/>
  <c r="BI14" i="81"/>
  <c r="AG51" i="53"/>
  <c r="BK13" i="54"/>
  <c r="BJ38" i="55"/>
  <c r="AM22" i="50"/>
  <c r="BB50" i="53"/>
  <c r="BL19" i="52"/>
  <c r="AF46" i="53"/>
  <c r="AI32" i="67"/>
  <c r="BL31" i="67"/>
  <c r="AL32" i="67" s="1"/>
  <c r="BJ30" i="54"/>
  <c r="BI53" i="55"/>
  <c r="AL35" i="50"/>
  <c r="AL52" i="53"/>
  <c r="AK21" i="67"/>
  <c r="BI12" i="54"/>
  <c r="BC37" i="55"/>
  <c r="AJ17" i="57"/>
  <c r="BH12" i="57"/>
  <c r="AK21" i="49"/>
  <c r="AK22" i="67"/>
  <c r="BC36" i="55"/>
  <c r="BH19" i="57"/>
  <c r="AK15" i="70"/>
  <c r="AG39" i="51"/>
  <c r="BE16" i="51"/>
  <c r="AG12" i="51" s="1"/>
  <c r="AG39" i="55"/>
  <c r="BG10" i="51"/>
  <c r="AI18" i="51" s="1"/>
  <c r="AI45" i="51"/>
  <c r="AI17" i="68"/>
  <c r="BL17" i="68"/>
  <c r="AL17" i="68" s="1"/>
  <c r="AI41" i="55"/>
  <c r="BT19" i="50"/>
  <c r="AP19" i="50" s="1"/>
  <c r="AK19" i="50"/>
  <c r="AU60" i="53"/>
  <c r="BJ57" i="55"/>
  <c r="BK28" i="54"/>
  <c r="BJ51" i="55"/>
  <c r="BQ38" i="50"/>
  <c r="BQ32" i="50"/>
  <c r="AK11" i="57"/>
  <c r="AF42" i="53"/>
  <c r="BJ22" i="54"/>
  <c r="BI47" i="55"/>
  <c r="AL13" i="50"/>
  <c r="BI34" i="81"/>
  <c r="AG61" i="53"/>
  <c r="BK32" i="54"/>
  <c r="BJ55" i="55"/>
  <c r="AM33" i="50"/>
  <c r="AK17" i="57"/>
  <c r="AK16" i="49"/>
  <c r="BI17" i="69"/>
  <c r="AH41" i="55"/>
  <c r="BJ29" i="61"/>
  <c r="BJ36" i="81"/>
  <c r="BJ30" i="81"/>
  <c r="AX60" i="53"/>
  <c r="BD51" i="51"/>
  <c r="AM51" i="65"/>
  <c r="AK33" i="81"/>
  <c r="BI32" i="81"/>
  <c r="BJ31" i="58"/>
  <c r="AG63" i="53"/>
  <c r="AJ31" i="49"/>
  <c r="AH39" i="51"/>
  <c r="BF16" i="51"/>
  <c r="AH12" i="51" s="1"/>
  <c r="AH39" i="55"/>
  <c r="AI52" i="53"/>
  <c r="BI37" i="55"/>
  <c r="BJ12" i="54"/>
  <c r="AL23" i="50"/>
  <c r="BB48" i="53"/>
  <c r="BL17" i="52"/>
  <c r="BL16" i="49"/>
  <c r="AL16" i="49" s="1"/>
  <c r="AI16" i="49"/>
  <c r="AI17" i="67"/>
  <c r="BL17" i="67"/>
  <c r="AL17" i="67" s="1"/>
  <c r="BK35" i="58"/>
  <c r="BK29" i="58"/>
  <c r="AJ34" i="58" s="1"/>
  <c r="AJ35" i="58" s="1"/>
  <c r="BK34" i="49"/>
  <c r="BK28" i="49"/>
  <c r="BI29" i="69"/>
  <c r="BG57" i="55"/>
  <c r="BG51" i="55"/>
  <c r="AK11" i="68"/>
  <c r="AK11" i="70"/>
  <c r="AG35" i="55"/>
  <c r="AL51" i="53"/>
  <c r="AI42" i="53"/>
  <c r="AF61" i="53"/>
  <c r="AK30" i="69"/>
  <c r="AE52" i="51"/>
  <c r="BC27" i="51"/>
  <c r="AE24" i="51" s="1"/>
  <c r="AO33" i="50"/>
  <c r="AI61" i="53"/>
  <c r="AK30" i="67"/>
  <c r="AN33" i="50"/>
  <c r="AK16" i="69"/>
  <c r="AI40" i="51"/>
  <c r="BG15" i="51"/>
  <c r="AI13" i="51" s="1"/>
  <c r="AH42" i="53"/>
  <c r="AE61" i="53"/>
  <c r="AK20" i="67"/>
  <c r="BI13" i="54"/>
  <c r="BC38" i="55"/>
  <c r="AF52" i="53"/>
  <c r="BI17" i="81"/>
  <c r="AG48" i="53"/>
  <c r="BK29" i="52"/>
  <c r="BA60" i="53"/>
  <c r="AP51" i="65"/>
  <c r="AJ11" i="69"/>
  <c r="AN13" i="50"/>
  <c r="AK30" i="57"/>
  <c r="BL33" i="67"/>
  <c r="AL30" i="67" s="1"/>
  <c r="AI30" i="67"/>
  <c r="AH46" i="53"/>
  <c r="AK14" i="49"/>
  <c r="AG41" i="51"/>
  <c r="BE14" i="51"/>
  <c r="AG14" i="51" s="1"/>
  <c r="AL61" i="53"/>
  <c r="BD7" i="56"/>
  <c r="AF7" i="56" s="1"/>
  <c r="AE7" i="56"/>
  <c r="BJ24" i="61"/>
  <c r="BJ6" i="61" s="1"/>
  <c r="AK6" i="61" s="1"/>
  <c r="AJ31" i="57"/>
  <c r="AI35" i="51"/>
  <c r="BG20" i="51"/>
  <c r="AI8" i="51" s="1"/>
  <c r="BE48" i="51"/>
  <c r="BH20" i="57"/>
  <c r="BL20" i="68"/>
  <c r="AL14" i="68" s="1"/>
  <c r="AI14" i="68"/>
  <c r="BI20" i="69"/>
  <c r="AI38" i="55"/>
  <c r="BT22" i="50"/>
  <c r="AP16" i="50" s="1"/>
  <c r="AK16" i="50"/>
  <c r="AK14" i="70"/>
  <c r="AG38" i="55"/>
  <c r="AJ18" i="68"/>
  <c r="AJ18" i="70"/>
  <c r="AK14" i="81"/>
  <c r="BI20" i="81"/>
  <c r="AG45" i="53"/>
  <c r="BF17" i="51"/>
  <c r="AH11" i="51" s="1"/>
  <c r="AH38" i="51"/>
  <c r="BH16" i="57"/>
  <c r="AH49" i="53"/>
  <c r="BF13" i="51"/>
  <c r="AH15" i="51" s="1"/>
  <c r="AH42" i="51"/>
  <c r="AJ18" i="67"/>
  <c r="BL16" i="68"/>
  <c r="AL18" i="68" s="1"/>
  <c r="AI18" i="68"/>
  <c r="AF42" i="55"/>
  <c r="AL45" i="53"/>
  <c r="AK18" i="68"/>
  <c r="AI42" i="55"/>
  <c r="AK20" i="50"/>
  <c r="AI13" i="68"/>
  <c r="BL21" i="68"/>
  <c r="AL13" i="68" s="1"/>
  <c r="AI37" i="55"/>
  <c r="BT23" i="50"/>
  <c r="AP15" i="50" s="1"/>
  <c r="AK15" i="50"/>
  <c r="BH30" i="57"/>
  <c r="AL64" i="53"/>
  <c r="AK33" i="67"/>
  <c r="BI29" i="54"/>
  <c r="BC52" i="55"/>
  <c r="AK32" i="81"/>
  <c r="BJ32" i="58"/>
  <c r="AG62" i="53"/>
  <c r="AJ30" i="49"/>
  <c r="AK19" i="70"/>
  <c r="AG43" i="51"/>
  <c r="BE12" i="51"/>
  <c r="AG16" i="51" s="1"/>
  <c r="AG43" i="55"/>
  <c r="BI21" i="69"/>
  <c r="AH32" i="59"/>
  <c r="BH29" i="59"/>
  <c r="BB29" i="59" s="1"/>
  <c r="AD32" i="59" s="1"/>
  <c r="AK34" i="81"/>
  <c r="BJ30" i="58"/>
  <c r="AJ32" i="49"/>
  <c r="AJ33" i="67"/>
  <c r="AK13" i="57"/>
  <c r="AF44" i="53"/>
  <c r="BI45" i="55"/>
  <c r="BJ20" i="54"/>
  <c r="AL15" i="50"/>
  <c r="AE64" i="53"/>
  <c r="AK33" i="69"/>
  <c r="AE55" i="51"/>
  <c r="BC24" i="51"/>
  <c r="AE27" i="51" s="1"/>
  <c r="AO36" i="50"/>
  <c r="AG37" i="51"/>
  <c r="BE18" i="51"/>
  <c r="AG10" i="51" s="1"/>
  <c r="AK33" i="57"/>
  <c r="AL50" i="53"/>
  <c r="BJ15" i="52"/>
  <c r="AR46" i="53"/>
  <c r="AH28" i="59"/>
  <c r="BH33" i="59"/>
  <c r="AK30" i="81"/>
  <c r="BJ34" i="58"/>
  <c r="AJ28" i="49"/>
  <c r="AJ29" i="67"/>
  <c r="AK44" i="53"/>
  <c r="AK31" i="57"/>
  <c r="AJ19" i="70"/>
  <c r="BD12" i="51"/>
  <c r="AF16" i="51" s="1"/>
  <c r="AF43" i="51"/>
  <c r="AF43" i="55"/>
  <c r="AJ33" i="68"/>
  <c r="BA63" i="53"/>
  <c r="BK32" i="52"/>
  <c r="AE62" i="53"/>
  <c r="AJ19" i="69"/>
  <c r="AK19" i="67"/>
  <c r="BI31" i="54"/>
  <c r="BC54" i="55"/>
  <c r="AN21" i="50"/>
  <c r="AL60" i="53"/>
  <c r="AK29" i="67"/>
  <c r="BI33" i="54"/>
  <c r="BC56" i="55"/>
  <c r="AJ29" i="57"/>
  <c r="AG43" i="53"/>
  <c r="BK21" i="54"/>
  <c r="BJ46" i="55"/>
  <c r="AM14" i="50"/>
  <c r="BB46" i="53"/>
  <c r="BL15" i="52"/>
  <c r="AF50" i="53"/>
  <c r="AK31" i="69"/>
  <c r="BL32" i="70"/>
  <c r="AL31" i="70" s="1"/>
  <c r="AI31" i="70"/>
  <c r="BC26" i="51"/>
  <c r="AE25" i="51" s="1"/>
  <c r="AE53" i="51"/>
  <c r="AE53" i="55"/>
  <c r="AO34" i="50"/>
  <c r="BB65" i="53"/>
  <c r="BL34" i="52"/>
  <c r="AK12" i="57"/>
  <c r="AF43" i="53"/>
  <c r="BJ21" i="54"/>
  <c r="BI46" i="55"/>
  <c r="AL14" i="50"/>
  <c r="BL34" i="70"/>
  <c r="AL29" i="70" s="1"/>
  <c r="AI29" i="70"/>
  <c r="AE51" i="55"/>
  <c r="AK11" i="49"/>
  <c r="BI22" i="69"/>
  <c r="AH36" i="55"/>
  <c r="BJ6" i="68"/>
  <c r="BJ12" i="68"/>
  <c r="AF46" i="55"/>
  <c r="AG47" i="53"/>
  <c r="BK17" i="54"/>
  <c r="BJ42" i="55"/>
  <c r="AM18" i="50"/>
  <c r="AK20" i="57"/>
  <c r="AF51" i="53"/>
  <c r="BI38" i="55"/>
  <c r="BJ13" i="54"/>
  <c r="AJ15" i="57"/>
  <c r="BA50" i="53"/>
  <c r="BK19" i="52"/>
  <c r="AE46" i="53"/>
  <c r="AI39" i="51"/>
  <c r="BG16" i="51"/>
  <c r="AI12" i="51" s="1"/>
  <c r="BJ37" i="55"/>
  <c r="BK12" i="54"/>
  <c r="AJ33" i="70"/>
  <c r="AF55" i="55"/>
  <c r="AE60" i="53"/>
  <c r="AJ22" i="57"/>
  <c r="AI53" i="53"/>
  <c r="AW55" i="53"/>
  <c r="AI46" i="51"/>
  <c r="BG9" i="51"/>
  <c r="AI19" i="51" s="1"/>
  <c r="AK16" i="57"/>
  <c r="AF47" i="53"/>
  <c r="BJ17" i="54"/>
  <c r="BI42" i="55"/>
  <c r="AL18" i="50"/>
  <c r="AE51" i="53"/>
  <c r="AK20" i="69"/>
  <c r="AE44" i="51"/>
  <c r="BC11" i="51"/>
  <c r="AE17" i="51" s="1"/>
  <c r="AO22" i="50"/>
  <c r="AF51" i="51"/>
  <c r="BD28" i="51"/>
  <c r="AF23" i="51" s="1"/>
  <c r="BK22" i="52"/>
  <c r="BA53" i="53"/>
  <c r="AI36" i="51"/>
  <c r="BG19" i="51"/>
  <c r="AI9" i="51" s="1"/>
  <c r="BI12" i="81"/>
  <c r="AG53" i="53"/>
  <c r="BK11" i="54"/>
  <c r="BJ36" i="55"/>
  <c r="AM24" i="50"/>
  <c r="AK15" i="49"/>
  <c r="BI18" i="69"/>
  <c r="AH40" i="55"/>
  <c r="AK20" i="68"/>
  <c r="AK20" i="70"/>
  <c r="AG44" i="55"/>
  <c r="BB62" i="53"/>
  <c r="BL31" i="52"/>
  <c r="AF63" i="53"/>
  <c r="BL30" i="49"/>
  <c r="AL31" i="49" s="1"/>
  <c r="AI31" i="49"/>
  <c r="AJ32" i="70"/>
  <c r="AF39" i="51"/>
  <c r="BD16" i="51"/>
  <c r="AF12" i="51" s="1"/>
  <c r="AF39" i="55"/>
  <c r="BH13" i="57"/>
  <c r="AH52" i="53"/>
  <c r="BF10" i="51"/>
  <c r="AH18" i="51" s="1"/>
  <c r="AH45" i="51"/>
  <c r="AL53" i="53"/>
  <c r="BF9" i="51"/>
  <c r="AH19" i="51" s="1"/>
  <c r="BF48" i="51"/>
  <c r="AH46" i="51"/>
  <c r="BH31" i="57"/>
  <c r="AK32" i="70"/>
  <c r="BE25" i="51"/>
  <c r="AG26" i="51" s="1"/>
  <c r="AG54" i="51"/>
  <c r="AG54" i="55"/>
  <c r="AK21" i="69"/>
  <c r="BC10" i="51"/>
  <c r="AE18" i="51" s="1"/>
  <c r="AE45" i="51"/>
  <c r="AO23" i="50"/>
  <c r="BA48" i="53"/>
  <c r="BK17" i="52"/>
  <c r="BL17" i="70"/>
  <c r="AL17" i="70" s="1"/>
  <c r="AI17" i="70"/>
  <c r="AE41" i="55"/>
  <c r="BK35" i="68"/>
  <c r="BK29" i="68"/>
  <c r="BK35" i="70"/>
  <c r="BK29" i="70"/>
  <c r="BF57" i="55"/>
  <c r="BF51" i="55"/>
  <c r="AJ11" i="68"/>
  <c r="AJ11" i="70"/>
  <c r="AF35" i="55"/>
  <c r="AK30" i="68"/>
  <c r="AK30" i="70"/>
  <c r="AG52" i="55"/>
  <c r="AJ21" i="57"/>
  <c r="AK17" i="61"/>
  <c r="AL48" i="53"/>
  <c r="AK17" i="67"/>
  <c r="BI16" i="54"/>
  <c r="BC41" i="55"/>
  <c r="BJ35" i="57"/>
  <c r="BJ29" i="57"/>
  <c r="AT60" i="53"/>
  <c r="BI57" i="55"/>
  <c r="BJ28" i="54"/>
  <c r="BI51" i="55"/>
  <c r="BP38" i="50"/>
  <c r="BP32" i="50"/>
  <c r="AK63" i="53"/>
  <c r="AK15" i="68"/>
  <c r="BI31" i="69"/>
  <c r="BF25" i="51"/>
  <c r="AH26" i="51" s="1"/>
  <c r="AH54" i="51"/>
  <c r="AH54" i="55"/>
  <c r="AK21" i="61"/>
  <c r="AE52" i="53"/>
  <c r="AJ21" i="70"/>
  <c r="AF45" i="55"/>
  <c r="AJ17" i="81"/>
  <c r="AJ48" i="53"/>
  <c r="BD14" i="51"/>
  <c r="AF14" i="51" s="1"/>
  <c r="AF41" i="51"/>
  <c r="AZ60" i="53"/>
  <c r="BK29" i="67"/>
  <c r="AK11" i="81"/>
  <c r="BJ23" i="58"/>
  <c r="AJ10" i="49"/>
  <c r="AJ11" i="67"/>
  <c r="AJ16" i="57"/>
  <c r="AH51" i="53"/>
  <c r="AE42" i="53"/>
  <c r="AJ30" i="68"/>
  <c r="AI52" i="55"/>
  <c r="BT36" i="50"/>
  <c r="AP33" i="50" s="1"/>
  <c r="AK33" i="50"/>
  <c r="BL33" i="68"/>
  <c r="AL30" i="68" s="1"/>
  <c r="AI30" i="68"/>
  <c r="BF27" i="51"/>
  <c r="AH24" i="51" s="1"/>
  <c r="AH52" i="51"/>
  <c r="AE40" i="51"/>
  <c r="BC15" i="51"/>
  <c r="AE13" i="51" s="1"/>
  <c r="AO18" i="50"/>
  <c r="BJ23" i="52"/>
  <c r="AR54" i="53"/>
  <c r="BF11" i="51"/>
  <c r="AH17" i="51" s="1"/>
  <c r="AH44" i="51"/>
  <c r="AJ21" i="68"/>
  <c r="AK17" i="81"/>
  <c r="AK17" i="68"/>
  <c r="AW60" i="53"/>
  <c r="BK35" i="69"/>
  <c r="BK29" i="69"/>
  <c r="BC51" i="51"/>
  <c r="BS38" i="50"/>
  <c r="BS32" i="50"/>
  <c r="BI23" i="69"/>
  <c r="AH35" i="55"/>
  <c r="AF52" i="51"/>
  <c r="BD27" i="51"/>
  <c r="AF24" i="51" s="1"/>
  <c r="AH63" i="53"/>
  <c r="AK31" i="49"/>
  <c r="BJ41" i="55"/>
  <c r="BK16" i="54"/>
  <c r="AM19" i="50"/>
  <c r="AJ11" i="57"/>
  <c r="AH61" i="53"/>
  <c r="AK11" i="69"/>
  <c r="BC20" i="51"/>
  <c r="AE8" i="51" s="1"/>
  <c r="AE35" i="51"/>
  <c r="AO13" i="50"/>
  <c r="BI24" i="68"/>
  <c r="BK24" i="67"/>
  <c r="AF45" i="53"/>
  <c r="BI44" i="55"/>
  <c r="BJ19" i="54"/>
  <c r="AL16" i="50"/>
  <c r="BI6" i="68"/>
  <c r="BK20" i="52"/>
  <c r="BA51" i="53"/>
  <c r="AJ14" i="57"/>
  <c r="BL20" i="70"/>
  <c r="AL14" i="70" s="1"/>
  <c r="AI14" i="70"/>
  <c r="AE38" i="55"/>
  <c r="AJ14" i="67"/>
  <c r="BB47" i="53"/>
  <c r="BL16" i="52"/>
  <c r="AI17" i="49"/>
  <c r="BL15" i="49"/>
  <c r="AL17" i="49" s="1"/>
  <c r="AK14" i="68"/>
  <c r="AN16" i="50"/>
  <c r="BJ16" i="52"/>
  <c r="AR47" i="53"/>
  <c r="AG42" i="51"/>
  <c r="BE13" i="51"/>
  <c r="AG15" i="51" s="1"/>
  <c r="BK16" i="52"/>
  <c r="BA47" i="53"/>
  <c r="BL16" i="67"/>
  <c r="AL18" i="67" s="1"/>
  <c r="AI18" i="67"/>
  <c r="AK18" i="81"/>
  <c r="BJ16" i="58"/>
  <c r="AJ17" i="49"/>
  <c r="AI18" i="70"/>
  <c r="BL16" i="70"/>
  <c r="AL18" i="70" s="1"/>
  <c r="AE42" i="55"/>
  <c r="BA52" i="53"/>
  <c r="BK21" i="52"/>
  <c r="BL21" i="70"/>
  <c r="AL13" i="70" s="1"/>
  <c r="AI13" i="70"/>
  <c r="AE37" i="55"/>
  <c r="AH64" i="53"/>
  <c r="AH55" i="51"/>
  <c r="BF24" i="51"/>
  <c r="AH27" i="51" s="1"/>
  <c r="AK50" i="53"/>
  <c r="AK19" i="68"/>
  <c r="AK31" i="70"/>
  <c r="AG53" i="51"/>
  <c r="BE26" i="51"/>
  <c r="AG25" i="51" s="1"/>
  <c r="AG53" i="55"/>
  <c r="AL44" i="53"/>
  <c r="AK13" i="67"/>
  <c r="BI20" i="54"/>
  <c r="BC45" i="55"/>
  <c r="AK64" i="53"/>
  <c r="AG55" i="51"/>
  <c r="BE24" i="51"/>
  <c r="AG27" i="51" s="1"/>
  <c r="AJ13" i="68"/>
  <c r="AJ13" i="70"/>
  <c r="AF37" i="55"/>
  <c r="AI33" i="68"/>
  <c r="BL30" i="68"/>
  <c r="AL33" i="68" s="1"/>
  <c r="AI55" i="55"/>
  <c r="AK36" i="50"/>
  <c r="BT33" i="50"/>
  <c r="AP36" i="50" s="1"/>
  <c r="BJ45" i="55"/>
  <c r="BK20" i="54"/>
  <c r="AM15" i="50"/>
  <c r="AK33" i="61"/>
  <c r="AL62" i="53"/>
  <c r="BJ32" i="52"/>
  <c r="AR63" i="53"/>
  <c r="AK60" i="53"/>
  <c r="AG51" i="51"/>
  <c r="BE28" i="51"/>
  <c r="AG23" i="51" s="1"/>
  <c r="BI21" i="81"/>
  <c r="AG44" i="53"/>
  <c r="AJ31" i="70"/>
  <c r="AF53" i="51"/>
  <c r="BD26" i="51"/>
  <c r="AF25" i="51" s="1"/>
  <c r="AF53" i="55"/>
  <c r="BB61" i="53"/>
  <c r="BL30" i="52"/>
  <c r="AI32" i="49"/>
  <c r="BL29" i="49"/>
  <c r="AL32" i="49" s="1"/>
  <c r="BH15" i="57"/>
  <c r="AI62" i="53"/>
  <c r="AI19" i="68"/>
  <c r="BL15" i="68"/>
  <c r="AL19" i="68" s="1"/>
  <c r="AJ31" i="69"/>
  <c r="AK31" i="67"/>
  <c r="BI14" i="54"/>
  <c r="BC39" i="55"/>
  <c r="AN34" i="50"/>
  <c r="BH34" i="57"/>
  <c r="AH60" i="53"/>
  <c r="AH51" i="51"/>
  <c r="BF28" i="51"/>
  <c r="AH23" i="51" s="1"/>
  <c r="AK12" i="68"/>
  <c r="AK12" i="70"/>
  <c r="AG36" i="55"/>
  <c r="AJ19" i="81"/>
  <c r="BB63" i="53"/>
  <c r="BL32" i="52"/>
  <c r="AF62" i="53"/>
  <c r="BL31" i="49"/>
  <c r="AL30" i="49" s="1"/>
  <c r="AI30" i="49"/>
  <c r="BG12" i="51"/>
  <c r="AI16" i="51" s="1"/>
  <c r="AI43" i="51"/>
  <c r="AI43" i="55"/>
  <c r="AK21" i="50"/>
  <c r="BT17" i="50"/>
  <c r="AP21" i="50" s="1"/>
  <c r="AJ30" i="81"/>
  <c r="AJ60" i="53"/>
  <c r="AJ12" i="68"/>
  <c r="AJ12" i="70"/>
  <c r="AF36" i="55"/>
  <c r="AK19" i="61"/>
  <c r="AK29" i="57"/>
  <c r="AI51" i="51"/>
  <c r="BG28" i="51"/>
  <c r="AI23" i="51" s="1"/>
  <c r="AL43" i="53"/>
  <c r="AK12" i="67"/>
  <c r="BI21" i="54"/>
  <c r="BC46" i="55"/>
  <c r="BB43" i="53"/>
  <c r="BL12" i="52"/>
  <c r="AI21" i="49"/>
  <c r="BL11" i="49"/>
  <c r="AL21" i="49" s="1"/>
  <c r="BL12" i="67"/>
  <c r="AL22" i="67" s="1"/>
  <c r="AI22" i="67"/>
  <c r="AK16" i="68"/>
  <c r="AK16" i="70"/>
  <c r="AG40" i="55"/>
  <c r="AJ20" i="68"/>
  <c r="AJ20" i="70"/>
  <c r="AF44" i="55"/>
  <c r="AJ32" i="57"/>
  <c r="BK31" i="52"/>
  <c r="BA62" i="53"/>
  <c r="AE63" i="53"/>
  <c r="AI54" i="51"/>
  <c r="BG25" i="51"/>
  <c r="AI26" i="51" s="1"/>
  <c r="AI54" i="55"/>
  <c r="BT34" i="50"/>
  <c r="AP35" i="50" s="1"/>
  <c r="AK35" i="50"/>
  <c r="AK21" i="68"/>
  <c r="AK21" i="70"/>
  <c r="AG45" i="55"/>
  <c r="BH17" i="57"/>
  <c r="AI33" i="67"/>
  <c r="BL30" i="67"/>
  <c r="AL33" i="67" s="1"/>
  <c r="AH55" i="65"/>
  <c r="BL34" i="68"/>
  <c r="AL29" i="68" s="1"/>
  <c r="AI29" i="68"/>
  <c r="AS55" i="53"/>
  <c r="AE53" i="53"/>
  <c r="AK22" i="69"/>
  <c r="AE46" i="51"/>
  <c r="BC9" i="51"/>
  <c r="AE19" i="51" s="1"/>
  <c r="BC48" i="51"/>
  <c r="AO24" i="50"/>
  <c r="BS26" i="50"/>
  <c r="AJ16" i="68"/>
  <c r="AJ16" i="70"/>
  <c r="AF40" i="55"/>
  <c r="BL14" i="68"/>
  <c r="AL20" i="68" s="1"/>
  <c r="AI20" i="68"/>
  <c r="AI44" i="55"/>
  <c r="AK22" i="50"/>
  <c r="BI56" i="55"/>
  <c r="BJ33" i="54"/>
  <c r="AL32" i="50"/>
  <c r="AI43" i="53"/>
  <c r="AK12" i="69"/>
  <c r="AE36" i="51"/>
  <c r="BC19" i="51"/>
  <c r="AE9" i="51" s="1"/>
  <c r="AO14" i="50"/>
  <c r="AK22" i="68"/>
  <c r="BK24" i="68"/>
  <c r="AK22" i="70"/>
  <c r="AG46" i="55"/>
  <c r="AL47" i="53"/>
  <c r="AK16" i="67"/>
  <c r="BI17" i="54"/>
  <c r="BC42" i="55"/>
  <c r="AH20" i="59"/>
  <c r="BH13" i="59"/>
  <c r="AK20" i="81"/>
  <c r="BJ14" i="58"/>
  <c r="AJ19" i="49"/>
  <c r="AJ20" i="67"/>
  <c r="AK15" i="57"/>
  <c r="AJ15" i="81"/>
  <c r="AJ46" i="53"/>
  <c r="AJ15" i="68"/>
  <c r="AJ15" i="70"/>
  <c r="AF54" i="51"/>
  <c r="BD25" i="51"/>
  <c r="AF26" i="51" s="1"/>
  <c r="AF54" i="55"/>
  <c r="BJ13" i="52"/>
  <c r="AR44" i="53"/>
  <c r="AJ21" i="69"/>
  <c r="AN23" i="50"/>
  <c r="AH53" i="53"/>
  <c r="AJ22" i="69"/>
  <c r="AN24" i="50"/>
  <c r="AJ15" i="67"/>
  <c r="BJ43" i="55"/>
  <c r="BK18" i="54"/>
  <c r="AM17" i="50"/>
  <c r="AK21" i="57"/>
  <c r="AI45" i="55"/>
  <c r="AK23" i="50"/>
  <c r="AI48" i="53"/>
  <c r="BG14" i="51"/>
  <c r="AI14" i="51" s="1"/>
  <c r="AI41" i="51"/>
  <c r="BF34" i="59"/>
  <c r="BF28" i="59"/>
  <c r="BK36" i="81"/>
  <c r="BK30" i="81"/>
  <c r="BJ35" i="58"/>
  <c r="BJ29" i="58"/>
  <c r="BJ34" i="49"/>
  <c r="BJ28" i="49"/>
  <c r="BJ29" i="67"/>
  <c r="AR51" i="65"/>
  <c r="BB54" i="53"/>
  <c r="BL23" i="52"/>
  <c r="AI11" i="67"/>
  <c r="BL23" i="67"/>
  <c r="AL11" i="67" s="1"/>
  <c r="AK31" i="81"/>
  <c r="BJ33" i="58"/>
  <c r="AJ29" i="49"/>
  <c r="AJ30" i="67"/>
  <c r="AH48" i="53"/>
  <c r="BF14" i="51"/>
  <c r="AH14" i="51" s="1"/>
  <c r="AH41" i="51"/>
  <c r="BJ35" i="68"/>
  <c r="BJ29" i="68"/>
  <c r="BJ35" i="70"/>
  <c r="BJ29" i="70"/>
  <c r="BE57" i="55"/>
  <c r="BE51" i="55"/>
  <c r="AK46" i="53"/>
  <c r="AK32" i="68"/>
  <c r="AJ32" i="69"/>
  <c r="AK32" i="67"/>
  <c r="BI18" i="54"/>
  <c r="BC43" i="55"/>
  <c r="AN17" i="50"/>
  <c r="AI21" i="68"/>
  <c r="BL13" i="68"/>
  <c r="AL21" i="68" s="1"/>
  <c r="AI21" i="67"/>
  <c r="BL13" i="67"/>
  <c r="AL21" i="67" s="1"/>
  <c r="AF48" i="53"/>
  <c r="BI41" i="55"/>
  <c r="BJ16" i="54"/>
  <c r="AL19" i="50"/>
  <c r="BH35" i="57"/>
  <c r="BH29" i="57"/>
  <c r="AV60" i="53"/>
  <c r="BF51" i="51"/>
  <c r="AO51" i="65"/>
  <c r="AK42" i="53"/>
  <c r="AG35" i="51"/>
  <c r="BE20" i="51"/>
  <c r="AG8" i="51" s="1"/>
  <c r="AR45" i="53"/>
  <c r="BJ14" i="52"/>
  <c r="AI11" i="68"/>
  <c r="BL23" i="68"/>
  <c r="AL11" i="68" s="1"/>
  <c r="AJ30" i="57"/>
  <c r="BB64" i="53"/>
  <c r="BL33" i="52"/>
  <c r="AI30" i="70"/>
  <c r="BL33" i="70"/>
  <c r="AL30" i="70" s="1"/>
  <c r="AE52" i="55"/>
  <c r="AH52" i="55"/>
  <c r="AI40" i="55"/>
  <c r="BT20" i="50"/>
  <c r="AP18" i="50" s="1"/>
  <c r="AK18" i="50"/>
  <c r="AK10" i="49"/>
  <c r="BH33" i="57"/>
  <c r="BI33" i="69"/>
  <c r="AJ20" i="69"/>
  <c r="AN22" i="50"/>
  <c r="AJ21" i="81"/>
  <c r="BB44" i="53"/>
  <c r="BL13" i="52"/>
  <c r="AI20" i="49"/>
  <c r="BL12" i="49"/>
  <c r="AL20" i="49" s="1"/>
  <c r="BJ17" i="58"/>
  <c r="AJ16" i="49"/>
  <c r="BI35" i="57"/>
  <c r="BI29" i="57"/>
  <c r="AS60" i="53"/>
  <c r="BH57" i="55"/>
  <c r="BH51" i="55"/>
  <c r="BO38" i="50"/>
  <c r="BO32" i="50"/>
  <c r="BH23" i="57"/>
  <c r="AK11" i="67"/>
  <c r="BI22" i="54"/>
  <c r="BC47" i="55"/>
  <c r="BJ32" i="54"/>
  <c r="BI55" i="55"/>
  <c r="AL33" i="50"/>
  <c r="AL46" i="53"/>
  <c r="BJ19" i="52"/>
  <c r="AR50" i="53"/>
  <c r="AK17" i="70"/>
  <c r="AG41" i="55"/>
  <c r="BJ33" i="52"/>
  <c r="AR64" i="53"/>
  <c r="AT55" i="53"/>
  <c r="BL18" i="68"/>
  <c r="BE18" i="68" s="1"/>
  <c r="AE16" i="68" s="1"/>
  <c r="AI35" i="55"/>
  <c r="BT25" i="50"/>
  <c r="AP13" i="50" s="1"/>
  <c r="AK13" i="50"/>
  <c r="BD13" i="56"/>
  <c r="AF25" i="56" s="1"/>
  <c r="AF48" i="65"/>
  <c r="BI24" i="70" l="1"/>
  <c r="BI6" i="70"/>
  <c r="BJ24" i="69"/>
  <c r="BJ6" i="69"/>
  <c r="AJ6" i="69" s="1"/>
  <c r="BI35" i="69"/>
  <c r="BL35" i="69" s="1"/>
  <c r="BI30" i="92"/>
  <c r="BK30" i="92" s="1"/>
  <c r="BC30" i="92" s="1"/>
  <c r="AD33" i="92" s="1"/>
  <c r="AI28" i="49"/>
  <c r="BI20" i="92"/>
  <c r="BK20" i="92" s="1"/>
  <c r="AI34" i="92"/>
  <c r="AI33" i="92"/>
  <c r="AI14" i="92"/>
  <c r="BI23" i="92"/>
  <c r="BH31" i="92"/>
  <c r="BI19" i="92"/>
  <c r="BI22" i="92"/>
  <c r="BI34" i="92"/>
  <c r="BI29" i="92"/>
  <c r="BI18" i="92"/>
  <c r="BI13" i="92"/>
  <c r="BI33" i="92"/>
  <c r="BI21" i="92"/>
  <c r="BH19" i="92"/>
  <c r="BH18" i="92"/>
  <c r="BH23" i="92"/>
  <c r="BI31" i="92"/>
  <c r="BI14" i="92"/>
  <c r="BI16" i="92"/>
  <c r="BI15" i="92"/>
  <c r="BI32" i="92"/>
  <c r="BI17" i="92"/>
  <c r="BH22" i="92"/>
  <c r="BH34" i="92"/>
  <c r="BH12" i="92"/>
  <c r="BH14" i="92"/>
  <c r="BH17" i="92"/>
  <c r="BH16" i="92"/>
  <c r="BI12" i="92"/>
  <c r="BH15" i="92"/>
  <c r="BH32" i="92"/>
  <c r="BH21" i="92"/>
  <c r="BH13" i="92"/>
  <c r="BH33" i="92"/>
  <c r="AI10" i="49"/>
  <c r="AQ8" i="65"/>
  <c r="AH20" i="65" s="1"/>
  <c r="AJ47" i="65"/>
  <c r="AN8" i="65"/>
  <c r="AE20" i="65" s="1"/>
  <c r="AM8" i="65"/>
  <c r="AD20" i="65" s="1"/>
  <c r="AP8" i="65"/>
  <c r="AG20" i="65" s="1"/>
  <c r="AR8" i="65"/>
  <c r="AI20" i="65" s="1"/>
  <c r="BY32" i="88"/>
  <c r="AP31" i="88" s="1"/>
  <c r="BY31" i="88"/>
  <c r="AP32" i="88" s="1"/>
  <c r="AG52" i="53"/>
  <c r="AG55" i="53" s="1"/>
  <c r="AR25" i="65"/>
  <c r="AI26" i="65" s="1"/>
  <c r="AO18" i="65"/>
  <c r="AF10" i="65" s="1"/>
  <c r="AD36" i="51"/>
  <c r="AL23" i="58"/>
  <c r="BB15" i="51"/>
  <c r="AD13" i="51" s="1"/>
  <c r="AJ54" i="65"/>
  <c r="AD44" i="51"/>
  <c r="AI18" i="49"/>
  <c r="BL18" i="49"/>
  <c r="AL14" i="49" s="1"/>
  <c r="BD11" i="67"/>
  <c r="AD23" i="67" s="1"/>
  <c r="BB17" i="51"/>
  <c r="AD11" i="51" s="1"/>
  <c r="AR19" i="65"/>
  <c r="AI9" i="65" s="1"/>
  <c r="BT15" i="50"/>
  <c r="AP23" i="50" s="1"/>
  <c r="BI23" i="49"/>
  <c r="AD35" i="51"/>
  <c r="AD52" i="51"/>
  <c r="BB13" i="51"/>
  <c r="AD15" i="51" s="1"/>
  <c r="BF11" i="70"/>
  <c r="AF23" i="70" s="1"/>
  <c r="AJ44" i="65"/>
  <c r="BC12" i="59"/>
  <c r="AE21" i="59" s="1"/>
  <c r="AM19" i="65"/>
  <c r="AD9" i="65" s="1"/>
  <c r="BD10" i="49"/>
  <c r="AD22" i="49" s="1"/>
  <c r="BB25" i="51"/>
  <c r="AD26" i="51" s="1"/>
  <c r="AD41" i="51"/>
  <c r="BK13" i="50"/>
  <c r="AG25" i="50" s="1"/>
  <c r="AD51" i="51"/>
  <c r="AM15" i="65"/>
  <c r="AD13" i="65" s="1"/>
  <c r="AO15" i="65"/>
  <c r="AF13" i="65" s="1"/>
  <c r="AP19" i="65"/>
  <c r="AG9" i="65" s="1"/>
  <c r="AN19" i="65"/>
  <c r="AE9" i="65" s="1"/>
  <c r="BE11" i="67"/>
  <c r="AE23" i="67" s="1"/>
  <c r="BL22" i="81"/>
  <c r="AL12" i="81" s="1"/>
  <c r="AD55" i="51"/>
  <c r="BB12" i="59"/>
  <c r="AD21" i="59" s="1"/>
  <c r="AR12" i="65"/>
  <c r="AI16" i="65" s="1"/>
  <c r="AO11" i="65"/>
  <c r="AF17" i="65" s="1"/>
  <c r="AO19" i="65"/>
  <c r="AF9" i="65" s="1"/>
  <c r="AL23" i="67"/>
  <c r="AM23" i="50"/>
  <c r="AM26" i="50" s="1"/>
  <c r="AK17" i="50"/>
  <c r="AK26" i="50" s="1"/>
  <c r="AR15" i="65"/>
  <c r="AI13" i="65" s="1"/>
  <c r="AP11" i="65"/>
  <c r="AG17" i="65" s="1"/>
  <c r="AR11" i="65"/>
  <c r="AI17" i="65" s="1"/>
  <c r="AJ36" i="65"/>
  <c r="AQ14" i="65"/>
  <c r="AH14" i="65" s="1"/>
  <c r="BT21" i="50"/>
  <c r="AP17" i="50" s="1"/>
  <c r="AJ22" i="70"/>
  <c r="AJ24" i="70" s="1"/>
  <c r="AY55" i="53"/>
  <c r="BC5" i="51"/>
  <c r="AE5" i="51" s="1"/>
  <c r="BB32" i="59"/>
  <c r="AD29" i="59" s="1"/>
  <c r="BF11" i="58"/>
  <c r="AE23" i="58" s="1"/>
  <c r="AN15" i="65"/>
  <c r="AE13" i="65" s="1"/>
  <c r="AQ11" i="65"/>
  <c r="AH17" i="65" s="1"/>
  <c r="AM18" i="65"/>
  <c r="AD10" i="65" s="1"/>
  <c r="AL22" i="49"/>
  <c r="AM14" i="65"/>
  <c r="AD14" i="65" s="1"/>
  <c r="BC32" i="59"/>
  <c r="AE29" i="59" s="1"/>
  <c r="AJ41" i="65"/>
  <c r="BH48" i="55"/>
  <c r="BG11" i="58"/>
  <c r="AF23" i="58" s="1"/>
  <c r="AR14" i="65"/>
  <c r="AI14" i="65" s="1"/>
  <c r="AJ40" i="65"/>
  <c r="AO25" i="65"/>
  <c r="AF26" i="65" s="1"/>
  <c r="AM11" i="65"/>
  <c r="AD17" i="65" s="1"/>
  <c r="AP25" i="65"/>
  <c r="AG26" i="65" s="1"/>
  <c r="AQ27" i="65"/>
  <c r="AH24" i="65" s="1"/>
  <c r="AD46" i="51"/>
  <c r="BE10" i="49"/>
  <c r="AE22" i="49" s="1"/>
  <c r="BK35" i="55"/>
  <c r="BD8" i="55" s="1"/>
  <c r="AE20" i="55" s="1"/>
  <c r="BI13" i="50"/>
  <c r="AE25" i="50" s="1"/>
  <c r="BH14" i="61"/>
  <c r="AI20" i="61" s="1"/>
  <c r="BH18" i="61"/>
  <c r="BK18" i="61" s="1"/>
  <c r="BH31" i="61"/>
  <c r="AI32" i="61" s="1"/>
  <c r="BH15" i="61"/>
  <c r="AI19" i="61" s="1"/>
  <c r="BH19" i="61"/>
  <c r="BK19" i="61" s="1"/>
  <c r="BH30" i="61"/>
  <c r="BK30" i="61" s="1"/>
  <c r="BC30" i="61" s="1"/>
  <c r="AD33" i="61" s="1"/>
  <c r="BB22" i="59"/>
  <c r="AD11" i="59" s="1"/>
  <c r="AN18" i="65"/>
  <c r="AE10" i="65" s="1"/>
  <c r="AO27" i="65"/>
  <c r="AF24" i="65" s="1"/>
  <c r="AP18" i="65"/>
  <c r="AG10" i="65" s="1"/>
  <c r="AJ52" i="65"/>
  <c r="BL32" i="49"/>
  <c r="AL29" i="49" s="1"/>
  <c r="BB16" i="51"/>
  <c r="AD12" i="51" s="1"/>
  <c r="BB48" i="51"/>
  <c r="BB26" i="51"/>
  <c r="AD25" i="51" s="1"/>
  <c r="AD43" i="51"/>
  <c r="AP25" i="50"/>
  <c r="BF41" i="58"/>
  <c r="AD41" i="58" s="1"/>
  <c r="AN12" i="58" s="1"/>
  <c r="BH29" i="61"/>
  <c r="BH20" i="61"/>
  <c r="BK20" i="61" s="1"/>
  <c r="BH21" i="61"/>
  <c r="AI13" i="61" s="1"/>
  <c r="AN27" i="65"/>
  <c r="AE24" i="65" s="1"/>
  <c r="AR18" i="65"/>
  <c r="AI10" i="65" s="1"/>
  <c r="AJ37" i="65"/>
  <c r="AP27" i="65"/>
  <c r="AG24" i="65" s="1"/>
  <c r="BL13" i="50"/>
  <c r="AH25" i="50" s="1"/>
  <c r="AD45" i="51"/>
  <c r="BB18" i="51"/>
  <c r="AD10" i="51" s="1"/>
  <c r="BC11" i="57"/>
  <c r="AD23" i="57" s="1"/>
  <c r="BH16" i="61"/>
  <c r="AI18" i="61" s="1"/>
  <c r="BH23" i="61"/>
  <c r="BK23" i="61" s="1"/>
  <c r="BC23" i="61" s="1"/>
  <c r="AD11" i="61" s="1"/>
  <c r="BH32" i="61"/>
  <c r="BH22" i="61"/>
  <c r="BK22" i="61" s="1"/>
  <c r="BH33" i="61"/>
  <c r="AI30" i="61" s="1"/>
  <c r="AM27" i="65"/>
  <c r="AD24" i="65" s="1"/>
  <c r="BJ13" i="50"/>
  <c r="AF25" i="50" s="1"/>
  <c r="BE11" i="70"/>
  <c r="AE23" i="70" s="1"/>
  <c r="BE11" i="57"/>
  <c r="AF23" i="57" s="1"/>
  <c r="BH17" i="61"/>
  <c r="BK17" i="61" s="1"/>
  <c r="BH13" i="61"/>
  <c r="BK13" i="61" s="1"/>
  <c r="BC13" i="61" s="1"/>
  <c r="AD21" i="61" s="1"/>
  <c r="BH34" i="61"/>
  <c r="BK34" i="61" s="1"/>
  <c r="BB8" i="51"/>
  <c r="AD20" i="51" s="1"/>
  <c r="BJ48" i="55"/>
  <c r="BE48" i="55"/>
  <c r="BD11" i="68"/>
  <c r="AD23" i="68" s="1"/>
  <c r="BK5" i="54"/>
  <c r="AK5" i="54" s="1"/>
  <c r="AJ31" i="59"/>
  <c r="BK23" i="54"/>
  <c r="BL15" i="67"/>
  <c r="AL19" i="67" s="1"/>
  <c r="BD11" i="70"/>
  <c r="AD23" i="70" s="1"/>
  <c r="BI32" i="55"/>
  <c r="AJ32" i="55" s="1"/>
  <c r="BL10" i="54"/>
  <c r="BF11" i="68"/>
  <c r="AF23" i="68" s="1"/>
  <c r="AL23" i="68"/>
  <c r="AI23" i="59"/>
  <c r="BB32" i="51"/>
  <c r="BB5" i="51" s="1"/>
  <c r="AD5" i="51" s="1"/>
  <c r="BK6" i="52"/>
  <c r="AK6" i="52" s="1"/>
  <c r="AH32" i="51"/>
  <c r="AI6" i="70"/>
  <c r="BB32" i="56"/>
  <c r="BC32" i="56"/>
  <c r="AD35" i="56" s="1"/>
  <c r="AI35" i="56"/>
  <c r="BB33" i="56"/>
  <c r="AI34" i="56"/>
  <c r="BC33" i="56"/>
  <c r="AD34" i="56" s="1"/>
  <c r="BC35" i="56"/>
  <c r="AD32" i="56" s="1"/>
  <c r="AI32" i="56"/>
  <c r="BB35" i="56"/>
  <c r="AI36" i="56"/>
  <c r="BC31" i="56"/>
  <c r="AD36" i="56" s="1"/>
  <c r="BB31" i="56"/>
  <c r="AI33" i="56"/>
  <c r="BB34" i="56"/>
  <c r="BC34" i="56"/>
  <c r="AD33" i="56" s="1"/>
  <c r="BB36" i="56"/>
  <c r="AI31" i="56"/>
  <c r="BC36" i="56"/>
  <c r="AD31" i="56" s="1"/>
  <c r="BC22" i="56"/>
  <c r="AD16" i="56" s="1"/>
  <c r="BB22" i="56"/>
  <c r="AI16" i="56"/>
  <c r="BB15" i="56"/>
  <c r="AI23" i="56"/>
  <c r="BC15" i="56"/>
  <c r="AD23" i="56" s="1"/>
  <c r="AI20" i="56"/>
  <c r="BB18" i="56"/>
  <c r="BC18" i="56"/>
  <c r="AD20" i="56" s="1"/>
  <c r="BC24" i="56"/>
  <c r="AD14" i="56" s="1"/>
  <c r="AI14" i="56"/>
  <c r="BB24" i="56"/>
  <c r="BB19" i="56"/>
  <c r="BC19" i="56"/>
  <c r="AD19" i="56" s="1"/>
  <c r="AI19" i="56"/>
  <c r="BB21" i="56"/>
  <c r="BC21" i="56"/>
  <c r="AD17" i="56" s="1"/>
  <c r="AI17" i="56"/>
  <c r="BB23" i="56"/>
  <c r="BC23" i="56"/>
  <c r="AD15" i="56" s="1"/>
  <c r="AI15" i="56"/>
  <c r="AI24" i="56"/>
  <c r="BB14" i="56"/>
  <c r="BC14" i="56"/>
  <c r="AD24" i="56" s="1"/>
  <c r="BB25" i="56"/>
  <c r="BC25" i="56"/>
  <c r="AD13" i="56" s="1"/>
  <c r="AI13" i="56"/>
  <c r="AI22" i="56"/>
  <c r="BC16" i="56"/>
  <c r="AD22" i="56" s="1"/>
  <c r="BB16" i="56"/>
  <c r="BB17" i="56"/>
  <c r="AI21" i="56"/>
  <c r="BC17" i="56"/>
  <c r="AD21" i="56" s="1"/>
  <c r="BC20" i="56"/>
  <c r="AD18" i="56" s="1"/>
  <c r="AI18" i="56"/>
  <c r="BB20" i="56"/>
  <c r="BL5" i="49"/>
  <c r="AL5" i="49" s="1"/>
  <c r="AI5" i="49"/>
  <c r="BH6" i="57"/>
  <c r="AI6" i="57" s="1"/>
  <c r="AI32" i="81"/>
  <c r="AM10" i="65"/>
  <c r="AD18" i="65" s="1"/>
  <c r="BL6" i="52"/>
  <c r="AL6" i="52" s="1"/>
  <c r="AL23" i="57"/>
  <c r="BK37" i="60"/>
  <c r="AD49" i="60"/>
  <c r="BC42" i="53"/>
  <c r="AN54" i="53"/>
  <c r="BM11" i="52"/>
  <c r="AP20" i="79"/>
  <c r="AL35" i="86"/>
  <c r="BM29" i="89"/>
  <c r="AF34" i="89" s="1"/>
  <c r="BE20" i="82"/>
  <c r="AE14" i="82" s="1"/>
  <c r="BE30" i="86"/>
  <c r="AE35" i="86" s="1"/>
  <c r="BD30" i="86"/>
  <c r="AD35" i="86" s="1"/>
  <c r="BF15" i="86"/>
  <c r="AF19" i="86" s="1"/>
  <c r="AL19" i="86"/>
  <c r="BD15" i="86"/>
  <c r="AD19" i="86" s="1"/>
  <c r="BP16" i="88"/>
  <c r="AG18" i="88" s="1"/>
  <c r="AP18" i="88"/>
  <c r="BP14" i="88"/>
  <c r="AG20" i="88" s="1"/>
  <c r="AP20" i="88"/>
  <c r="BP21" i="88"/>
  <c r="AG13" i="88" s="1"/>
  <c r="AP13" i="88"/>
  <c r="BP12" i="88"/>
  <c r="AG22" i="88" s="1"/>
  <c r="AP22" i="88"/>
  <c r="BP17" i="88"/>
  <c r="AG17" i="88" s="1"/>
  <c r="AP17" i="88"/>
  <c r="BP15" i="88"/>
  <c r="AG19" i="88" s="1"/>
  <c r="AP19" i="88"/>
  <c r="BP18" i="88"/>
  <c r="AG16" i="88" s="1"/>
  <c r="AP16" i="88"/>
  <c r="BP19" i="88"/>
  <c r="AG15" i="88" s="1"/>
  <c r="AP15" i="88"/>
  <c r="AO35" i="88"/>
  <c r="BP22" i="88"/>
  <c r="AG12" i="88" s="1"/>
  <c r="AP12" i="88"/>
  <c r="BP13" i="88"/>
  <c r="AG21" i="88" s="1"/>
  <c r="AP21" i="88"/>
  <c r="BP23" i="88"/>
  <c r="AG11" i="88" s="1"/>
  <c r="AP11" i="88"/>
  <c r="BP20" i="88"/>
  <c r="AG14" i="88" s="1"/>
  <c r="AP14" i="88"/>
  <c r="BC22" i="59"/>
  <c r="AE11" i="59" s="1"/>
  <c r="BI48" i="55"/>
  <c r="BE13" i="49"/>
  <c r="AE19" i="49" s="1"/>
  <c r="BE14" i="57"/>
  <c r="AF20" i="57" s="1"/>
  <c r="BD14" i="57"/>
  <c r="AE20" i="57" s="1"/>
  <c r="BE23" i="70"/>
  <c r="AE11" i="70" s="1"/>
  <c r="BE14" i="70"/>
  <c r="AE20" i="70" s="1"/>
  <c r="BB18" i="59"/>
  <c r="AD15" i="59" s="1"/>
  <c r="BD32" i="55"/>
  <c r="AE32" i="55" s="1"/>
  <c r="BC14" i="57"/>
  <c r="AD20" i="57" s="1"/>
  <c r="BT7" i="50"/>
  <c r="AP7" i="50" s="1"/>
  <c r="AJ51" i="65"/>
  <c r="AK7" i="50"/>
  <c r="AR17" i="65"/>
  <c r="AI11" i="65" s="1"/>
  <c r="BF17" i="49"/>
  <c r="AF15" i="49" s="1"/>
  <c r="BF21" i="49"/>
  <c r="AF11" i="49" s="1"/>
  <c r="BG32" i="55"/>
  <c r="AH32" i="55" s="1"/>
  <c r="AQ28" i="65"/>
  <c r="AH23" i="65" s="1"/>
  <c r="AO17" i="65"/>
  <c r="AF11" i="65" s="1"/>
  <c r="AR28" i="65"/>
  <c r="AI23" i="65" s="1"/>
  <c r="AM17" i="65"/>
  <c r="AD11" i="65" s="1"/>
  <c r="AP28" i="65"/>
  <c r="AG23" i="65" s="1"/>
  <c r="BE19" i="67"/>
  <c r="AE15" i="67" s="1"/>
  <c r="BC48" i="55"/>
  <c r="BJ24" i="58"/>
  <c r="BK24" i="70"/>
  <c r="BE19" i="70"/>
  <c r="AE15" i="70" s="1"/>
  <c r="AO28" i="65"/>
  <c r="AF23" i="65" s="1"/>
  <c r="AJ38" i="65"/>
  <c r="BK24" i="58"/>
  <c r="BC18" i="59"/>
  <c r="AE15" i="59" s="1"/>
  <c r="AN28" i="65"/>
  <c r="AE23" i="65" s="1"/>
  <c r="AP17" i="65"/>
  <c r="AG11" i="65" s="1"/>
  <c r="AM25" i="65"/>
  <c r="AD26" i="65" s="1"/>
  <c r="AN17" i="65"/>
  <c r="AE11" i="65" s="1"/>
  <c r="BG5" i="51"/>
  <c r="AI5" i="51" s="1"/>
  <c r="BJ24" i="70"/>
  <c r="BJ23" i="54"/>
  <c r="BL6" i="58"/>
  <c r="BM6" i="58" s="1"/>
  <c r="AL6" i="58" s="1"/>
  <c r="BH23" i="59"/>
  <c r="AP15" i="65"/>
  <c r="AG13" i="65" s="1"/>
  <c r="BL6" i="67"/>
  <c r="AL6" i="67" s="1"/>
  <c r="AM4" i="56"/>
  <c r="AM12" i="56" s="1"/>
  <c r="BC16" i="59"/>
  <c r="AE17" i="59" s="1"/>
  <c r="BE33" i="67"/>
  <c r="AE30" i="67" s="1"/>
  <c r="BE18" i="70"/>
  <c r="AE16" i="70" s="1"/>
  <c r="BM35" i="58"/>
  <c r="BH34" i="59"/>
  <c r="BK46" i="60"/>
  <c r="BE19" i="60" s="1"/>
  <c r="AF13" i="60" s="1"/>
  <c r="BE22" i="70"/>
  <c r="AE12" i="70" s="1"/>
  <c r="AR16" i="65"/>
  <c r="AI12" i="65" s="1"/>
  <c r="AM16" i="65"/>
  <c r="AD12" i="65" s="1"/>
  <c r="AJ19" i="67"/>
  <c r="AJ24" i="67" s="1"/>
  <c r="BL24" i="50"/>
  <c r="AH14" i="50" s="1"/>
  <c r="BJ19" i="50"/>
  <c r="AF19" i="50" s="1"/>
  <c r="BE13" i="70"/>
  <c r="AE21" i="70" s="1"/>
  <c r="AO20" i="65"/>
  <c r="AF8" i="65" s="1"/>
  <c r="AS48" i="65"/>
  <c r="AS32" i="65" s="1"/>
  <c r="AO5" i="65" s="1"/>
  <c r="AJ39" i="65"/>
  <c r="AM20" i="65"/>
  <c r="AD8" i="65" s="1"/>
  <c r="AQ26" i="65"/>
  <c r="AH25" i="65" s="1"/>
  <c r="AP20" i="65"/>
  <c r="AG8" i="65" s="1"/>
  <c r="AD32" i="65"/>
  <c r="AJ53" i="65"/>
  <c r="BF31" i="68"/>
  <c r="AF32" i="68" s="1"/>
  <c r="BC30" i="59"/>
  <c r="AE31" i="59" s="1"/>
  <c r="AN9" i="65"/>
  <c r="AE19" i="65" s="1"/>
  <c r="AN20" i="65"/>
  <c r="AE8" i="65" s="1"/>
  <c r="AJ35" i="65"/>
  <c r="BF32" i="67"/>
  <c r="AF31" i="67" s="1"/>
  <c r="BF23" i="70"/>
  <c r="AF11" i="70" s="1"/>
  <c r="AP16" i="65"/>
  <c r="AG12" i="65" s="1"/>
  <c r="BI19" i="50"/>
  <c r="AE19" i="50" s="1"/>
  <c r="BF22" i="67"/>
  <c r="AF12" i="67" s="1"/>
  <c r="BF22" i="70"/>
  <c r="AF12" i="70" s="1"/>
  <c r="BJ23" i="50"/>
  <c r="AF15" i="50" s="1"/>
  <c r="BE31" i="70"/>
  <c r="AE32" i="70" s="1"/>
  <c r="BE15" i="70"/>
  <c r="AE19" i="70" s="1"/>
  <c r="BK23" i="49"/>
  <c r="BF19" i="70"/>
  <c r="AF15" i="70" s="1"/>
  <c r="BD11" i="49"/>
  <c r="AD21" i="49" s="1"/>
  <c r="BL30" i="69"/>
  <c r="AL33" i="69" s="1"/>
  <c r="BB14" i="59"/>
  <c r="AD19" i="59" s="1"/>
  <c r="BC14" i="59"/>
  <c r="AE19" i="59" s="1"/>
  <c r="BB16" i="59"/>
  <c r="AD17" i="59" s="1"/>
  <c r="AO16" i="65"/>
  <c r="AF12" i="65" s="1"/>
  <c r="AN16" i="65"/>
  <c r="AE12" i="65" s="1"/>
  <c r="AQ25" i="65"/>
  <c r="AH26" i="65" s="1"/>
  <c r="AQ20" i="65"/>
  <c r="AH8" i="65" s="1"/>
  <c r="BE16" i="49"/>
  <c r="AE16" i="49" s="1"/>
  <c r="AG48" i="51"/>
  <c r="BI37" i="50"/>
  <c r="AE32" i="50" s="1"/>
  <c r="BF13" i="70"/>
  <c r="AF21" i="70" s="1"/>
  <c r="BF18" i="70"/>
  <c r="AF16" i="70" s="1"/>
  <c r="BK24" i="50"/>
  <c r="AG14" i="50" s="1"/>
  <c r="BK42" i="60"/>
  <c r="BI15" i="60" s="1"/>
  <c r="AJ17" i="60" s="1"/>
  <c r="BI36" i="50"/>
  <c r="AE33" i="50" s="1"/>
  <c r="BK22" i="50"/>
  <c r="AG16" i="50" s="1"/>
  <c r="BI24" i="50"/>
  <c r="AE14" i="50" s="1"/>
  <c r="BI35" i="50"/>
  <c r="AE34" i="50" s="1"/>
  <c r="BK6" i="69"/>
  <c r="AK6" i="69" s="1"/>
  <c r="BJ24" i="50"/>
  <c r="AF14" i="50" s="1"/>
  <c r="BD13" i="70"/>
  <c r="AD21" i="70" s="1"/>
  <c r="BM20" i="89"/>
  <c r="AF14" i="89" s="1"/>
  <c r="BN20" i="89"/>
  <c r="AG14" i="89" s="1"/>
  <c r="BM19" i="89"/>
  <c r="AF15" i="89" s="1"/>
  <c r="BN19" i="89"/>
  <c r="AG15" i="89" s="1"/>
  <c r="BM14" i="89"/>
  <c r="AF20" i="89" s="1"/>
  <c r="BN14" i="89"/>
  <c r="AG20" i="89" s="1"/>
  <c r="BM13" i="89"/>
  <c r="AF21" i="89" s="1"/>
  <c r="BN13" i="89"/>
  <c r="AG21" i="89" s="1"/>
  <c r="BM22" i="89"/>
  <c r="AF12" i="89" s="1"/>
  <c r="BN22" i="89"/>
  <c r="AG12" i="89" s="1"/>
  <c r="BM18" i="89"/>
  <c r="AF16" i="89" s="1"/>
  <c r="BN18" i="89"/>
  <c r="AG16" i="89" s="1"/>
  <c r="BM12" i="89"/>
  <c r="AF22" i="89" s="1"/>
  <c r="BN12" i="89"/>
  <c r="AG22" i="89" s="1"/>
  <c r="BM23" i="89"/>
  <c r="AF11" i="89" s="1"/>
  <c r="BN23" i="89"/>
  <c r="AG11" i="89" s="1"/>
  <c r="BM16" i="89"/>
  <c r="AF18" i="89" s="1"/>
  <c r="BN16" i="89"/>
  <c r="AG18" i="89" s="1"/>
  <c r="BM21" i="89"/>
  <c r="AF13" i="89" s="1"/>
  <c r="BN21" i="89"/>
  <c r="AG13" i="89" s="1"/>
  <c r="BM17" i="89"/>
  <c r="AF17" i="89" s="1"/>
  <c r="BN17" i="89"/>
  <c r="AG17" i="89" s="1"/>
  <c r="BM15" i="89"/>
  <c r="AF19" i="89" s="1"/>
  <c r="BN15" i="89"/>
  <c r="AG19" i="89" s="1"/>
  <c r="BF34" i="67"/>
  <c r="AF29" i="67" s="1"/>
  <c r="BE32" i="70"/>
  <c r="AE31" i="70" s="1"/>
  <c r="BI22" i="50"/>
  <c r="AE16" i="50" s="1"/>
  <c r="BE12" i="80"/>
  <c r="AE22" i="80" s="1"/>
  <c r="BD21" i="84"/>
  <c r="AD13" i="84" s="1"/>
  <c r="BY29" i="88"/>
  <c r="BP29" i="88" s="1"/>
  <c r="AG34" i="88" s="1"/>
  <c r="BU35" i="89"/>
  <c r="BF31" i="83"/>
  <c r="AD34" i="83" s="1"/>
  <c r="BQ6" i="89"/>
  <c r="AJ6" i="89" s="1"/>
  <c r="BU24" i="89"/>
  <c r="BU6" i="89" s="1"/>
  <c r="BI31" i="83"/>
  <c r="AG34" i="83" s="1"/>
  <c r="AJ35" i="89"/>
  <c r="BR6" i="89"/>
  <c r="BK12" i="89"/>
  <c r="AD22" i="89" s="1"/>
  <c r="BK31" i="89"/>
  <c r="AD32" i="89" s="1"/>
  <c r="BK20" i="89"/>
  <c r="AD14" i="89" s="1"/>
  <c r="BK14" i="89"/>
  <c r="AD20" i="89" s="1"/>
  <c r="BK29" i="89"/>
  <c r="AD34" i="89" s="1"/>
  <c r="AN30" i="89"/>
  <c r="BL30" i="89"/>
  <c r="AE33" i="89" s="1"/>
  <c r="BL17" i="89"/>
  <c r="AE17" i="89" s="1"/>
  <c r="BK23" i="89"/>
  <c r="AD11" i="89" s="1"/>
  <c r="BL21" i="89"/>
  <c r="AE13" i="89" s="1"/>
  <c r="AN15" i="89"/>
  <c r="BL13" i="89"/>
  <c r="AE21" i="89" s="1"/>
  <c r="BL34" i="89"/>
  <c r="AE29" i="89" s="1"/>
  <c r="BK32" i="89"/>
  <c r="AD31" i="89" s="1"/>
  <c r="BL16" i="89"/>
  <c r="AE18" i="89" s="1"/>
  <c r="BK14" i="79"/>
  <c r="AG20" i="79" s="1"/>
  <c r="BK31" i="90"/>
  <c r="AG32" i="90" s="1"/>
  <c r="AL11" i="84"/>
  <c r="BY34" i="88"/>
  <c r="BY30" i="88"/>
  <c r="AL6" i="88"/>
  <c r="AL14" i="82"/>
  <c r="AN14" i="89"/>
  <c r="BD21" i="86"/>
  <c r="AD13" i="86" s="1"/>
  <c r="BP11" i="88"/>
  <c r="AG23" i="88" s="1"/>
  <c r="BQ11" i="88"/>
  <c r="AH23" i="88" s="1"/>
  <c r="BF20" i="82"/>
  <c r="AF14" i="82" s="1"/>
  <c r="AM6" i="88"/>
  <c r="BQ14" i="88"/>
  <c r="AH20" i="88" s="1"/>
  <c r="BQ20" i="88"/>
  <c r="AH14" i="88" s="1"/>
  <c r="BX35" i="88"/>
  <c r="BY35" i="88" s="1"/>
  <c r="BQ15" i="88"/>
  <c r="AH19" i="88" s="1"/>
  <c r="BQ23" i="88"/>
  <c r="AH11" i="88" s="1"/>
  <c r="BQ16" i="88"/>
  <c r="AH18" i="88" s="1"/>
  <c r="BQ17" i="88"/>
  <c r="AH17" i="88" s="1"/>
  <c r="BQ13" i="88"/>
  <c r="AH21" i="88" s="1"/>
  <c r="BQ12" i="88"/>
  <c r="AH22" i="88" s="1"/>
  <c r="BQ22" i="88"/>
  <c r="AH12" i="88" s="1"/>
  <c r="BQ19" i="88"/>
  <c r="AH15" i="88" s="1"/>
  <c r="BQ21" i="88"/>
  <c r="AH13" i="88" s="1"/>
  <c r="BQ18" i="88"/>
  <c r="AH16" i="88" s="1"/>
  <c r="AO6" i="88"/>
  <c r="BH34" i="50"/>
  <c r="AD35" i="50" s="1"/>
  <c r="BH19" i="50"/>
  <c r="AD19" i="50" s="1"/>
  <c r="BC37" i="53"/>
  <c r="AY5" i="53" s="1"/>
  <c r="AK5" i="53" s="1"/>
  <c r="BF32" i="70"/>
  <c r="AF31" i="70" s="1"/>
  <c r="BD23" i="70"/>
  <c r="AD11" i="70" s="1"/>
  <c r="AL12" i="49"/>
  <c r="BE20" i="49"/>
  <c r="AE12" i="49" s="1"/>
  <c r="BC20" i="59"/>
  <c r="AE13" i="59" s="1"/>
  <c r="AM12" i="65"/>
  <c r="AD16" i="65" s="1"/>
  <c r="AP26" i="65"/>
  <c r="AG25" i="65" s="1"/>
  <c r="AO9" i="65"/>
  <c r="AF19" i="65" s="1"/>
  <c r="AR26" i="65"/>
  <c r="AI25" i="65" s="1"/>
  <c r="BT38" i="50"/>
  <c r="AP12" i="65"/>
  <c r="AG16" i="65" s="1"/>
  <c r="AQ9" i="65"/>
  <c r="AH19" i="65" s="1"/>
  <c r="BK35" i="50"/>
  <c r="AG34" i="50" s="1"/>
  <c r="AK12" i="49"/>
  <c r="AK23" i="49" s="1"/>
  <c r="BF48" i="55"/>
  <c r="BB20" i="59"/>
  <c r="AD13" i="59" s="1"/>
  <c r="AQ12" i="65"/>
  <c r="AH16" i="65" s="1"/>
  <c r="AJ43" i="65"/>
  <c r="AM9" i="65"/>
  <c r="AD19" i="65" s="1"/>
  <c r="AR9" i="65"/>
  <c r="AI19" i="65" s="1"/>
  <c r="AO26" i="65"/>
  <c r="AF25" i="65" s="1"/>
  <c r="AI48" i="55"/>
  <c r="BR26" i="50"/>
  <c r="BT26" i="50" s="1"/>
  <c r="BD21" i="70"/>
  <c r="AD13" i="70" s="1"/>
  <c r="AH45" i="53"/>
  <c r="AH55" i="53" s="1"/>
  <c r="AN20" i="50"/>
  <c r="AN26" i="50" s="1"/>
  <c r="BF20" i="68"/>
  <c r="AF14" i="68" s="1"/>
  <c r="BF19" i="68"/>
  <c r="AF15" i="68" s="1"/>
  <c r="BF31" i="70"/>
  <c r="AF32" i="70" s="1"/>
  <c r="BJ14" i="50"/>
  <c r="AF24" i="50" s="1"/>
  <c r="AL22" i="50"/>
  <c r="AL26" i="50" s="1"/>
  <c r="BL18" i="81"/>
  <c r="AL16" i="81" s="1"/>
  <c r="BE12" i="70"/>
  <c r="AE22" i="70" s="1"/>
  <c r="BF20" i="49"/>
  <c r="AF12" i="49" s="1"/>
  <c r="BT18" i="50"/>
  <c r="BL18" i="50" s="1"/>
  <c r="AH20" i="50" s="1"/>
  <c r="BD31" i="70"/>
  <c r="AD32" i="70" s="1"/>
  <c r="BD15" i="70"/>
  <c r="AD19" i="70" s="1"/>
  <c r="BF30" i="70"/>
  <c r="AF33" i="70" s="1"/>
  <c r="BJ35" i="50"/>
  <c r="AF34" i="50" s="1"/>
  <c r="BF19" i="67"/>
  <c r="AF15" i="67" s="1"/>
  <c r="BE19" i="68"/>
  <c r="AE15" i="68" s="1"/>
  <c r="BT16" i="50"/>
  <c r="BJ16" i="50" s="1"/>
  <c r="AF22" i="50" s="1"/>
  <c r="BL14" i="50"/>
  <c r="AH24" i="50" s="1"/>
  <c r="BE21" i="70"/>
  <c r="AE13" i="70" s="1"/>
  <c r="BF14" i="70"/>
  <c r="AF20" i="70" s="1"/>
  <c r="BE30" i="70"/>
  <c r="AE33" i="70" s="1"/>
  <c r="BF15" i="70"/>
  <c r="AF19" i="70" s="1"/>
  <c r="BE21" i="67"/>
  <c r="AE13" i="67" s="1"/>
  <c r="AG32" i="51"/>
  <c r="BH6" i="59"/>
  <c r="AJ46" i="65"/>
  <c r="AN26" i="65"/>
  <c r="AE25" i="65" s="1"/>
  <c r="BF17" i="70"/>
  <c r="AF17" i="70" s="1"/>
  <c r="AK55" i="53"/>
  <c r="BK14" i="50"/>
  <c r="AG24" i="50" s="1"/>
  <c r="BE14" i="67"/>
  <c r="AE20" i="67" s="1"/>
  <c r="BF18" i="67"/>
  <c r="AF16" i="67" s="1"/>
  <c r="BF12" i="70"/>
  <c r="AF22" i="70" s="1"/>
  <c r="BE20" i="67"/>
  <c r="AE14" i="67" s="1"/>
  <c r="AI21" i="81"/>
  <c r="BL35" i="50"/>
  <c r="AH34" i="50" s="1"/>
  <c r="BI14" i="50"/>
  <c r="AE24" i="50" s="1"/>
  <c r="AN12" i="65"/>
  <c r="AE16" i="65" s="1"/>
  <c r="BF30" i="49"/>
  <c r="AF31" i="49" s="1"/>
  <c r="BD31" i="67"/>
  <c r="AD32" i="67" s="1"/>
  <c r="BF22" i="49"/>
  <c r="AF10" i="49" s="1"/>
  <c r="BD22" i="49"/>
  <c r="AD10" i="49" s="1"/>
  <c r="BH17" i="50"/>
  <c r="AD21" i="50" s="1"/>
  <c r="BD20" i="70"/>
  <c r="AD14" i="70" s="1"/>
  <c r="BD32" i="67"/>
  <c r="AD31" i="67" s="1"/>
  <c r="BM19" i="88"/>
  <c r="AD15" i="88" s="1"/>
  <c r="BM14" i="88"/>
  <c r="AD20" i="88" s="1"/>
  <c r="BN13" i="88"/>
  <c r="AE21" i="88" s="1"/>
  <c r="BM23" i="88"/>
  <c r="AD11" i="88" s="1"/>
  <c r="BM20" i="88"/>
  <c r="AD14" i="88" s="1"/>
  <c r="BN15" i="88"/>
  <c r="AE19" i="88" s="1"/>
  <c r="BN22" i="88"/>
  <c r="AE12" i="88" s="1"/>
  <c r="AP19" i="90"/>
  <c r="AP11" i="90"/>
  <c r="BO20" i="88"/>
  <c r="AF14" i="88" s="1"/>
  <c r="BL22" i="82"/>
  <c r="BF22" i="82" s="1"/>
  <c r="AF12" i="82" s="1"/>
  <c r="BN14" i="88"/>
  <c r="AE20" i="88" s="1"/>
  <c r="AN19" i="89"/>
  <c r="BK33" i="90"/>
  <c r="AG30" i="90" s="1"/>
  <c r="BJ14" i="90"/>
  <c r="AF20" i="90" s="1"/>
  <c r="BL33" i="90"/>
  <c r="AH30" i="90" s="1"/>
  <c r="BJ33" i="90"/>
  <c r="AF30" i="90" s="1"/>
  <c r="BJ22" i="90"/>
  <c r="AF12" i="90" s="1"/>
  <c r="BL33" i="89"/>
  <c r="AE30" i="89" s="1"/>
  <c r="BI22" i="90"/>
  <c r="AE12" i="90" s="1"/>
  <c r="BD30" i="84"/>
  <c r="AD35" i="84" s="1"/>
  <c r="BL22" i="90"/>
  <c r="AH12" i="90" s="1"/>
  <c r="BE21" i="80"/>
  <c r="AE13" i="80" s="1"/>
  <c r="BK22" i="90"/>
  <c r="AG12" i="90" s="1"/>
  <c r="BH22" i="90"/>
  <c r="AD12" i="90" s="1"/>
  <c r="BH33" i="90"/>
  <c r="AD30" i="90" s="1"/>
  <c r="AP30" i="90"/>
  <c r="BO14" i="88"/>
  <c r="AF20" i="88" s="1"/>
  <c r="BD23" i="86"/>
  <c r="AD11" i="86" s="1"/>
  <c r="BL34" i="90"/>
  <c r="AH29" i="90" s="1"/>
  <c r="BK16" i="89"/>
  <c r="AD18" i="89" s="1"/>
  <c r="BF21" i="80"/>
  <c r="AF13" i="80" s="1"/>
  <c r="BL32" i="89"/>
  <c r="AE31" i="89" s="1"/>
  <c r="BL17" i="82"/>
  <c r="BD17" i="82" s="1"/>
  <c r="AD17" i="82" s="1"/>
  <c r="BI19" i="90"/>
  <c r="AE15" i="90" s="1"/>
  <c r="BL23" i="89"/>
  <c r="AE11" i="89" s="1"/>
  <c r="BI17" i="83"/>
  <c r="AG17" i="83" s="1"/>
  <c r="BM33" i="89"/>
  <c r="AF30" i="89" s="1"/>
  <c r="BD16" i="86"/>
  <c r="AD18" i="86" s="1"/>
  <c r="BL15" i="89"/>
  <c r="AE19" i="89" s="1"/>
  <c r="BL31" i="89"/>
  <c r="AE32" i="89" s="1"/>
  <c r="AL35" i="84"/>
  <c r="BM32" i="89"/>
  <c r="AF31" i="89" s="1"/>
  <c r="BD30" i="80"/>
  <c r="AD35" i="80" s="1"/>
  <c r="BN23" i="88"/>
  <c r="AE11" i="88" s="1"/>
  <c r="BF12" i="86"/>
  <c r="AF22" i="86" s="1"/>
  <c r="BN20" i="88"/>
  <c r="AE14" i="88" s="1"/>
  <c r="BH19" i="90"/>
  <c r="AD15" i="90" s="1"/>
  <c r="BK33" i="89"/>
  <c r="AD30" i="89" s="1"/>
  <c r="BK15" i="89"/>
  <c r="AD19" i="89" s="1"/>
  <c r="BE30" i="84"/>
  <c r="AE35" i="84" s="1"/>
  <c r="BD21" i="80"/>
  <c r="AD13" i="80" s="1"/>
  <c r="AN31" i="89"/>
  <c r="BM17" i="88"/>
  <c r="AD17" i="88" s="1"/>
  <c r="BD15" i="84"/>
  <c r="AD19" i="84" s="1"/>
  <c r="BI14" i="79"/>
  <c r="AE20" i="79" s="1"/>
  <c r="BH18" i="83"/>
  <c r="AF16" i="83" s="1"/>
  <c r="AP32" i="90"/>
  <c r="BH31" i="90"/>
  <c r="AD32" i="90" s="1"/>
  <c r="BF18" i="83"/>
  <c r="AD16" i="83" s="1"/>
  <c r="BJ14" i="79"/>
  <c r="AF20" i="79" s="1"/>
  <c r="BH14" i="79"/>
  <c r="AD20" i="79" s="1"/>
  <c r="BE33" i="84"/>
  <c r="AE32" i="84" s="1"/>
  <c r="BG31" i="83"/>
  <c r="AE34" i="83" s="1"/>
  <c r="BF23" i="86"/>
  <c r="AF11" i="86" s="1"/>
  <c r="BF13" i="84"/>
  <c r="AF21" i="84" s="1"/>
  <c r="BH17" i="90"/>
  <c r="AD17" i="90" s="1"/>
  <c r="AI20" i="82"/>
  <c r="BL22" i="85"/>
  <c r="BE22" i="85" s="1"/>
  <c r="AE12" i="85" s="1"/>
  <c r="BJ31" i="90"/>
  <c r="AF32" i="90" s="1"/>
  <c r="AL11" i="86"/>
  <c r="BH31" i="83"/>
  <c r="AF34" i="83" s="1"/>
  <c r="BI17" i="90"/>
  <c r="AE17" i="90" s="1"/>
  <c r="BH18" i="90"/>
  <c r="AD16" i="90" s="1"/>
  <c r="BN12" i="88"/>
  <c r="AE22" i="88" s="1"/>
  <c r="AL19" i="84"/>
  <c r="AN21" i="83"/>
  <c r="BM12" i="88"/>
  <c r="AD22" i="88" s="1"/>
  <c r="BI21" i="90"/>
  <c r="AE13" i="90" s="1"/>
  <c r="BL32" i="82"/>
  <c r="BE32" i="82" s="1"/>
  <c r="AE33" i="82" s="1"/>
  <c r="AP16" i="90"/>
  <c r="BL35" i="85"/>
  <c r="BD35" i="85" s="1"/>
  <c r="AD30" i="85" s="1"/>
  <c r="AP13" i="90"/>
  <c r="BE15" i="84"/>
  <c r="AE19" i="84" s="1"/>
  <c r="BE14" i="80"/>
  <c r="AE20" i="80" s="1"/>
  <c r="BG13" i="83"/>
  <c r="AE21" i="83" s="1"/>
  <c r="BI13" i="83"/>
  <c r="AG21" i="83" s="1"/>
  <c r="BL13" i="82"/>
  <c r="BD13" i="82" s="1"/>
  <c r="AD21" i="82" s="1"/>
  <c r="BD12" i="80"/>
  <c r="AD22" i="80" s="1"/>
  <c r="BL20" i="89"/>
  <c r="AE14" i="89" s="1"/>
  <c r="BE22" i="80"/>
  <c r="AE12" i="80" s="1"/>
  <c r="BE34" i="82"/>
  <c r="AE31" i="82" s="1"/>
  <c r="BF22" i="80"/>
  <c r="AF12" i="80" s="1"/>
  <c r="BF21" i="84"/>
  <c r="AF13" i="84" s="1"/>
  <c r="BE21" i="84"/>
  <c r="AE13" i="84" s="1"/>
  <c r="AN16" i="89"/>
  <c r="BK18" i="89"/>
  <c r="AD16" i="89" s="1"/>
  <c r="BL18" i="89"/>
  <c r="AE16" i="89" s="1"/>
  <c r="BF12" i="84"/>
  <c r="AF22" i="84" s="1"/>
  <c r="BD12" i="84"/>
  <c r="AD22" i="84" s="1"/>
  <c r="AI30" i="82"/>
  <c r="BT35" i="79"/>
  <c r="AL22" i="84"/>
  <c r="AI14" i="82"/>
  <c r="BL34" i="85"/>
  <c r="BF34" i="85" s="1"/>
  <c r="AF31" i="85" s="1"/>
  <c r="AK24" i="84"/>
  <c r="BE21" i="86"/>
  <c r="AE13" i="86" s="1"/>
  <c r="BL17" i="85"/>
  <c r="BE17" i="85" s="1"/>
  <c r="AE17" i="85" s="1"/>
  <c r="AL30" i="86"/>
  <c r="BK17" i="89"/>
  <c r="AD17" i="89" s="1"/>
  <c r="BI24" i="84"/>
  <c r="BL24" i="84" s="1"/>
  <c r="BJ6" i="84"/>
  <c r="AJ6" i="84" s="1"/>
  <c r="BJ6" i="85"/>
  <c r="AJ6" i="85" s="1"/>
  <c r="BJ24" i="85"/>
  <c r="BK24" i="85"/>
  <c r="BK6" i="85"/>
  <c r="AK6" i="85" s="1"/>
  <c r="BL12" i="85"/>
  <c r="BE12" i="85" s="1"/>
  <c r="AE22" i="85" s="1"/>
  <c r="BL18" i="85"/>
  <c r="BE18" i="85" s="1"/>
  <c r="AE16" i="85" s="1"/>
  <c r="BK36" i="85"/>
  <c r="BL33" i="85"/>
  <c r="AL32" i="85" s="1"/>
  <c r="BL31" i="85"/>
  <c r="BE31" i="85" s="1"/>
  <c r="AE34" i="85" s="1"/>
  <c r="BL32" i="85"/>
  <c r="AL33" i="85" s="1"/>
  <c r="BL15" i="85"/>
  <c r="AL19" i="85" s="1"/>
  <c r="BL19" i="85"/>
  <c r="AL15" i="85" s="1"/>
  <c r="BF31" i="80"/>
  <c r="AF34" i="80" s="1"/>
  <c r="BD33" i="84"/>
  <c r="AD32" i="84" s="1"/>
  <c r="BL16" i="82"/>
  <c r="BD16" i="82" s="1"/>
  <c r="AD18" i="82" s="1"/>
  <c r="AP29" i="90"/>
  <c r="AI19" i="82"/>
  <c r="BM30" i="89"/>
  <c r="AF33" i="89" s="1"/>
  <c r="BI24" i="85"/>
  <c r="BI6" i="85"/>
  <c r="AI6" i="85" s="1"/>
  <c r="AK22" i="85"/>
  <c r="BI36" i="85"/>
  <c r="BL30" i="85"/>
  <c r="AL35" i="85" s="1"/>
  <c r="BL21" i="85"/>
  <c r="BE21" i="85" s="1"/>
  <c r="AE13" i="85" s="1"/>
  <c r="AI33" i="85"/>
  <c r="AI19" i="85"/>
  <c r="AJ13" i="85"/>
  <c r="AJ24" i="85" s="1"/>
  <c r="AI15" i="85"/>
  <c r="BL14" i="85"/>
  <c r="BF14" i="85" s="1"/>
  <c r="AF20" i="85" s="1"/>
  <c r="AI30" i="85"/>
  <c r="BL13" i="85"/>
  <c r="AL21" i="85" s="1"/>
  <c r="BL20" i="85"/>
  <c r="BD20" i="85" s="1"/>
  <c r="AD14" i="85" s="1"/>
  <c r="BJ36" i="85"/>
  <c r="AI24" i="84"/>
  <c r="AL32" i="84"/>
  <c r="AN17" i="89"/>
  <c r="AK16" i="85"/>
  <c r="AK19" i="85"/>
  <c r="AI35" i="85"/>
  <c r="AK32" i="85"/>
  <c r="AI13" i="85"/>
  <c r="AK30" i="85"/>
  <c r="BL23" i="85"/>
  <c r="AL11" i="85" s="1"/>
  <c r="BL16" i="85"/>
  <c r="BD16" i="85" s="1"/>
  <c r="AD18" i="85" s="1"/>
  <c r="AI17" i="85"/>
  <c r="AK31" i="85"/>
  <c r="AI21" i="85"/>
  <c r="AI14" i="85"/>
  <c r="AK17" i="85"/>
  <c r="AJ35" i="85"/>
  <c r="AJ36" i="85" s="1"/>
  <c r="AK11" i="85"/>
  <c r="BM21" i="88"/>
  <c r="AD13" i="88" s="1"/>
  <c r="BM22" i="88"/>
  <c r="AD12" i="88" s="1"/>
  <c r="AL20" i="84"/>
  <c r="BE17" i="84"/>
  <c r="AE17" i="84" s="1"/>
  <c r="BD19" i="84"/>
  <c r="AD15" i="84" s="1"/>
  <c r="BE23" i="84"/>
  <c r="AE11" i="84" s="1"/>
  <c r="BD17" i="84"/>
  <c r="AD17" i="84" s="1"/>
  <c r="BD14" i="84"/>
  <c r="AD20" i="84" s="1"/>
  <c r="BE13" i="84"/>
  <c r="AE21" i="84" s="1"/>
  <c r="BE14" i="84"/>
  <c r="AE20" i="84" s="1"/>
  <c r="BF17" i="84"/>
  <c r="AF17" i="84" s="1"/>
  <c r="BD13" i="84"/>
  <c r="AD21" i="84" s="1"/>
  <c r="BF23" i="84"/>
  <c r="AF11" i="84" s="1"/>
  <c r="BE30" i="80"/>
  <c r="AE35" i="80" s="1"/>
  <c r="BE33" i="80"/>
  <c r="AE32" i="80" s="1"/>
  <c r="BD15" i="80"/>
  <c r="AD19" i="80" s="1"/>
  <c r="BE19" i="80"/>
  <c r="AE15" i="80" s="1"/>
  <c r="AL35" i="80"/>
  <c r="AL12" i="80"/>
  <c r="BD31" i="80"/>
  <c r="AD34" i="80" s="1"/>
  <c r="BD33" i="80"/>
  <c r="AD32" i="80" s="1"/>
  <c r="BF33" i="80"/>
  <c r="AF32" i="80" s="1"/>
  <c r="BF14" i="80"/>
  <c r="AF20" i="80" s="1"/>
  <c r="BF12" i="80"/>
  <c r="AF22" i="80" s="1"/>
  <c r="AL15" i="80"/>
  <c r="AL34" i="80"/>
  <c r="BF20" i="80"/>
  <c r="AF14" i="80" s="1"/>
  <c r="BJ21" i="90"/>
  <c r="AF13" i="90" s="1"/>
  <c r="BK20" i="90"/>
  <c r="AG14" i="90" s="1"/>
  <c r="AN24" i="90"/>
  <c r="BK21" i="90"/>
  <c r="AG13" i="90" s="1"/>
  <c r="BI31" i="90"/>
  <c r="AE32" i="90" s="1"/>
  <c r="BH21" i="90"/>
  <c r="AD13" i="90" s="1"/>
  <c r="BK14" i="90"/>
  <c r="AG20" i="90" s="1"/>
  <c r="BK18" i="90"/>
  <c r="AG16" i="90" s="1"/>
  <c r="BG23" i="83"/>
  <c r="AE11" i="83" s="1"/>
  <c r="BH23" i="83"/>
  <c r="AF11" i="83" s="1"/>
  <c r="BI32" i="83"/>
  <c r="AG33" i="83" s="1"/>
  <c r="BF32" i="83"/>
  <c r="AD33" i="83" s="1"/>
  <c r="BH32" i="83"/>
  <c r="AF33" i="83" s="1"/>
  <c r="BG32" i="83"/>
  <c r="AE33" i="83" s="1"/>
  <c r="AD20" i="83"/>
  <c r="AN16" i="83"/>
  <c r="BH14" i="83"/>
  <c r="AF20" i="83" s="1"/>
  <c r="AN11" i="83"/>
  <c r="BF23" i="83"/>
  <c r="AD11" i="83" s="1"/>
  <c r="BF13" i="83"/>
  <c r="BI18" i="83"/>
  <c r="AG16" i="83" s="1"/>
  <c r="BG19" i="83"/>
  <c r="AE15" i="83" s="1"/>
  <c r="BI14" i="83"/>
  <c r="AG20" i="83" s="1"/>
  <c r="AD19" i="83"/>
  <c r="AI32" i="82"/>
  <c r="BF34" i="82"/>
  <c r="AF31" i="82" s="1"/>
  <c r="BL31" i="82"/>
  <c r="BD31" i="82" s="1"/>
  <c r="AD34" i="82" s="1"/>
  <c r="AI22" i="82"/>
  <c r="AL21" i="81"/>
  <c r="BE13" i="81"/>
  <c r="AE21" i="81" s="1"/>
  <c r="AJ24" i="83"/>
  <c r="BF33" i="82"/>
  <c r="AF32" i="82" s="1"/>
  <c r="AL32" i="82"/>
  <c r="BD33" i="82"/>
  <c r="AD32" i="82" s="1"/>
  <c r="BG30" i="83"/>
  <c r="AE35" i="83" s="1"/>
  <c r="BH30" i="83"/>
  <c r="AF35" i="83" s="1"/>
  <c r="AN20" i="89"/>
  <c r="BD19" i="86"/>
  <c r="AD15" i="86" s="1"/>
  <c r="BK13" i="90"/>
  <c r="AG21" i="90" s="1"/>
  <c r="BE35" i="84"/>
  <c r="AE30" i="84" s="1"/>
  <c r="BH19" i="83"/>
  <c r="AF15" i="83" s="1"/>
  <c r="AN15" i="83"/>
  <c r="BL16" i="80"/>
  <c r="BE16" i="80" s="1"/>
  <c r="AE18" i="80" s="1"/>
  <c r="BE13" i="80"/>
  <c r="AE21" i="80" s="1"/>
  <c r="BD18" i="84"/>
  <c r="AD16" i="84" s="1"/>
  <c r="BG14" i="83"/>
  <c r="AE20" i="83" s="1"/>
  <c r="BE18" i="84"/>
  <c r="AE16" i="84" s="1"/>
  <c r="BG15" i="83"/>
  <c r="AE19" i="83" s="1"/>
  <c r="BE18" i="80"/>
  <c r="AE16" i="80" s="1"/>
  <c r="BI19" i="83"/>
  <c r="AG15" i="83" s="1"/>
  <c r="AL15" i="86"/>
  <c r="BI13" i="90"/>
  <c r="AE21" i="90" s="1"/>
  <c r="BF35" i="84"/>
  <c r="AF30" i="84" s="1"/>
  <c r="AL30" i="84"/>
  <c r="BI16" i="83"/>
  <c r="AG18" i="83" s="1"/>
  <c r="AI35" i="82"/>
  <c r="AI13" i="82"/>
  <c r="BI6" i="80"/>
  <c r="AI6" i="80" s="1"/>
  <c r="BL14" i="89"/>
  <c r="AE20" i="89" s="1"/>
  <c r="BL17" i="90"/>
  <c r="AH17" i="90" s="1"/>
  <c r="AN20" i="83"/>
  <c r="AL16" i="84"/>
  <c r="BI33" i="83"/>
  <c r="AG32" i="83" s="1"/>
  <c r="AL16" i="80"/>
  <c r="BF19" i="86"/>
  <c r="AF15" i="86" s="1"/>
  <c r="BL23" i="90"/>
  <c r="AH11" i="90" s="1"/>
  <c r="BF19" i="84"/>
  <c r="AF15" i="84" s="1"/>
  <c r="BD13" i="80"/>
  <c r="AD21" i="80" s="1"/>
  <c r="AK24" i="90"/>
  <c r="BD18" i="80"/>
  <c r="AD16" i="80" s="1"/>
  <c r="BF13" i="80"/>
  <c r="AF21" i="80" s="1"/>
  <c r="BK17" i="90"/>
  <c r="AG17" i="90" s="1"/>
  <c r="BJ17" i="90"/>
  <c r="AF17" i="90" s="1"/>
  <c r="BO6" i="83"/>
  <c r="AM6" i="83" s="1"/>
  <c r="AI16" i="82"/>
  <c r="BH14" i="90"/>
  <c r="AD20" i="90" s="1"/>
  <c r="BN16" i="88"/>
  <c r="AE18" i="88" s="1"/>
  <c r="BF23" i="80"/>
  <c r="AF11" i="80" s="1"/>
  <c r="AL19" i="80"/>
  <c r="BO16" i="88"/>
  <c r="AF18" i="88" s="1"/>
  <c r="BI14" i="90"/>
  <c r="AE20" i="90" s="1"/>
  <c r="BH23" i="90"/>
  <c r="AD11" i="90" s="1"/>
  <c r="AL12" i="84"/>
  <c r="AP20" i="90"/>
  <c r="AN29" i="89"/>
  <c r="BJ23" i="90"/>
  <c r="AF11" i="90" s="1"/>
  <c r="BK31" i="79"/>
  <c r="AG32" i="79" s="1"/>
  <c r="AL20" i="82"/>
  <c r="BE14" i="82"/>
  <c r="AE20" i="82" s="1"/>
  <c r="BD14" i="82"/>
  <c r="AD20" i="82" s="1"/>
  <c r="BF14" i="82"/>
  <c r="AF20" i="82" s="1"/>
  <c r="BF35" i="82"/>
  <c r="AF30" i="82" s="1"/>
  <c r="BD35" i="82"/>
  <c r="AD30" i="82" s="1"/>
  <c r="AL30" i="82"/>
  <c r="BE35" i="82"/>
  <c r="AE30" i="82" s="1"/>
  <c r="AN35" i="83"/>
  <c r="BL29" i="89"/>
  <c r="AE34" i="89" s="1"/>
  <c r="BJ20" i="90"/>
  <c r="AF14" i="90" s="1"/>
  <c r="AP21" i="90"/>
  <c r="BM18" i="88"/>
  <c r="AD16" i="88" s="1"/>
  <c r="BD22" i="86"/>
  <c r="AD12" i="86" s="1"/>
  <c r="BH15" i="83"/>
  <c r="AF19" i="83" s="1"/>
  <c r="AP14" i="90"/>
  <c r="BN18" i="88"/>
  <c r="AE16" i="88" s="1"/>
  <c r="BF31" i="86"/>
  <c r="AF34" i="86" s="1"/>
  <c r="BI20" i="90"/>
  <c r="AE14" i="90" s="1"/>
  <c r="BI18" i="90"/>
  <c r="AE16" i="90" s="1"/>
  <c r="BL18" i="90"/>
  <c r="AH16" i="90" s="1"/>
  <c r="BO12" i="88"/>
  <c r="AF22" i="88" s="1"/>
  <c r="BL33" i="86"/>
  <c r="BF33" i="86" s="1"/>
  <c r="AF32" i="86" s="1"/>
  <c r="BI24" i="82"/>
  <c r="BI36" i="82"/>
  <c r="AJ24" i="89"/>
  <c r="BG12" i="83"/>
  <c r="AE22" i="83" s="1"/>
  <c r="BL20" i="90"/>
  <c r="AH14" i="90" s="1"/>
  <c r="BI12" i="83"/>
  <c r="AG22" i="83" s="1"/>
  <c r="BJ36" i="86"/>
  <c r="BL31" i="84"/>
  <c r="BF31" i="84" s="1"/>
  <c r="AF34" i="84" s="1"/>
  <c r="AP33" i="90"/>
  <c r="BE23" i="80"/>
  <c r="AE11" i="80" s="1"/>
  <c r="BO17" i="88"/>
  <c r="AF17" i="88" s="1"/>
  <c r="BK16" i="90"/>
  <c r="AG18" i="90" s="1"/>
  <c r="BO13" i="88"/>
  <c r="AF21" i="88" s="1"/>
  <c r="BN24" i="83"/>
  <c r="AL20" i="80"/>
  <c r="BE34" i="84"/>
  <c r="AE31" i="84" s="1"/>
  <c r="BI34" i="90"/>
  <c r="AE29" i="90" s="1"/>
  <c r="BJ24" i="80"/>
  <c r="BL24" i="80" s="1"/>
  <c r="BD22" i="84"/>
  <c r="AD12" i="84" s="1"/>
  <c r="BH31" i="79"/>
  <c r="AD32" i="79" s="1"/>
  <c r="AK24" i="88"/>
  <c r="BK30" i="90"/>
  <c r="AG33" i="90" s="1"/>
  <c r="BF12" i="83"/>
  <c r="BN17" i="88"/>
  <c r="AE17" i="88" s="1"/>
  <c r="AN34" i="89"/>
  <c r="BM16" i="88"/>
  <c r="AD18" i="88" s="1"/>
  <c r="AN18" i="89"/>
  <c r="BD19" i="80"/>
  <c r="AD15" i="80" s="1"/>
  <c r="BI23" i="90"/>
  <c r="AE11" i="90" s="1"/>
  <c r="BE22" i="84"/>
  <c r="AE12" i="84" s="1"/>
  <c r="AL31" i="84"/>
  <c r="BK34" i="90"/>
  <c r="AG29" i="90" s="1"/>
  <c r="BH34" i="90"/>
  <c r="AD29" i="90" s="1"/>
  <c r="BI31" i="79"/>
  <c r="AE32" i="79" s="1"/>
  <c r="BF20" i="84"/>
  <c r="AF14" i="84" s="1"/>
  <c r="BL31" i="79"/>
  <c r="AH32" i="79" s="1"/>
  <c r="AI11" i="82"/>
  <c r="BE34" i="80"/>
  <c r="AE31" i="80" s="1"/>
  <c r="AP31" i="90"/>
  <c r="BI22" i="83"/>
  <c r="AG12" i="83" s="1"/>
  <c r="BD34" i="84"/>
  <c r="AD31" i="84" s="1"/>
  <c r="BI35" i="83"/>
  <c r="AG30" i="83" s="1"/>
  <c r="BJ31" i="79"/>
  <c r="AF32" i="79" s="1"/>
  <c r="BE31" i="86"/>
  <c r="AE34" i="86" s="1"/>
  <c r="BJ24" i="86"/>
  <c r="BT24" i="90"/>
  <c r="BT6" i="90" s="1"/>
  <c r="BL6" i="90" s="1"/>
  <c r="AH6" i="90" s="1"/>
  <c r="BF20" i="83"/>
  <c r="AD14" i="83" s="1"/>
  <c r="AN13" i="89"/>
  <c r="BE20" i="80"/>
  <c r="AE14" i="80" s="1"/>
  <c r="AL14" i="80"/>
  <c r="BO15" i="88"/>
  <c r="AF19" i="88" s="1"/>
  <c r="BG20" i="83"/>
  <c r="AE14" i="83" s="1"/>
  <c r="BK21" i="89"/>
  <c r="AD13" i="89" s="1"/>
  <c r="BL6" i="86"/>
  <c r="BE6" i="86" s="1"/>
  <c r="AE6" i="86" s="1"/>
  <c r="BK6" i="80"/>
  <c r="AK6" i="80" s="1"/>
  <c r="BY24" i="88"/>
  <c r="BF18" i="82"/>
  <c r="AF16" i="82" s="1"/>
  <c r="BE18" i="82"/>
  <c r="AE16" i="82" s="1"/>
  <c r="AL16" i="82"/>
  <c r="BD18" i="82"/>
  <c r="AD16" i="82" s="1"/>
  <c r="BF23" i="82"/>
  <c r="AF11" i="82" s="1"/>
  <c r="BE23" i="82"/>
  <c r="AE11" i="82" s="1"/>
  <c r="AL11" i="82"/>
  <c r="BE32" i="84"/>
  <c r="AE33" i="84" s="1"/>
  <c r="BF30" i="83"/>
  <c r="AD35" i="83" s="1"/>
  <c r="BL19" i="90"/>
  <c r="AH15" i="90" s="1"/>
  <c r="AN19" i="83"/>
  <c r="AN32" i="83"/>
  <c r="AL31" i="80"/>
  <c r="BK32" i="90"/>
  <c r="AG31" i="90" s="1"/>
  <c r="BF17" i="83"/>
  <c r="AD17" i="83" s="1"/>
  <c r="BI15" i="90"/>
  <c r="AE19" i="90" s="1"/>
  <c r="BK22" i="89"/>
  <c r="AD12" i="89" s="1"/>
  <c r="AL18" i="86"/>
  <c r="BH13" i="90"/>
  <c r="AD21" i="90" s="1"/>
  <c r="BE19" i="84"/>
  <c r="AE15" i="84" s="1"/>
  <c r="BM34" i="89"/>
  <c r="AF29" i="89" s="1"/>
  <c r="AI15" i="82"/>
  <c r="BH16" i="83"/>
  <c r="AF18" i="83" s="1"/>
  <c r="BH22" i="83"/>
  <c r="AF12" i="83" s="1"/>
  <c r="BG33" i="83"/>
  <c r="AE32" i="83" s="1"/>
  <c r="BD11" i="80"/>
  <c r="AD23" i="80" s="1"/>
  <c r="AN21" i="89"/>
  <c r="AN11" i="89"/>
  <c r="BK34" i="89"/>
  <c r="AD29" i="89" s="1"/>
  <c r="BE12" i="86"/>
  <c r="AE22" i="86" s="1"/>
  <c r="AI31" i="82"/>
  <c r="BD34" i="82"/>
  <c r="AD31" i="82" s="1"/>
  <c r="BF17" i="80"/>
  <c r="AF17" i="80" s="1"/>
  <c r="AL34" i="86"/>
  <c r="BT29" i="90"/>
  <c r="BK29" i="90" s="1"/>
  <c r="AG34" i="90" s="1"/>
  <c r="BH17" i="83"/>
  <c r="AF17" i="83" s="1"/>
  <c r="BF22" i="83"/>
  <c r="AD12" i="83" s="1"/>
  <c r="BP36" i="83"/>
  <c r="AP15" i="90"/>
  <c r="BH33" i="83"/>
  <c r="AF32" i="83" s="1"/>
  <c r="BI32" i="90"/>
  <c r="AE31" i="90" s="1"/>
  <c r="AN17" i="83"/>
  <c r="BL15" i="90"/>
  <c r="AH19" i="90" s="1"/>
  <c r="AN12" i="89"/>
  <c r="BF32" i="86"/>
  <c r="AF33" i="86" s="1"/>
  <c r="BJ24" i="82"/>
  <c r="BF16" i="83"/>
  <c r="AD18" i="83" s="1"/>
  <c r="BG22" i="83"/>
  <c r="AE12" i="83" s="1"/>
  <c r="AL33" i="84"/>
  <c r="BM31" i="89"/>
  <c r="AF32" i="89" s="1"/>
  <c r="BE11" i="80"/>
  <c r="AE23" i="80" s="1"/>
  <c r="BK13" i="89"/>
  <c r="AD21" i="89" s="1"/>
  <c r="AN30" i="83"/>
  <c r="BE17" i="80"/>
  <c r="AE17" i="80" s="1"/>
  <c r="BD34" i="86"/>
  <c r="AD31" i="86" s="1"/>
  <c r="BE34" i="86"/>
  <c r="AE31" i="86" s="1"/>
  <c r="BR35" i="90"/>
  <c r="BT35" i="90" s="1"/>
  <c r="BD23" i="82"/>
  <c r="AD11" i="82" s="1"/>
  <c r="BJ15" i="90"/>
  <c r="AF19" i="90" s="1"/>
  <c r="BK19" i="90"/>
  <c r="AG15" i="90" s="1"/>
  <c r="BI15" i="83"/>
  <c r="AG19" i="83" s="1"/>
  <c r="BJ32" i="90"/>
  <c r="AF31" i="90" s="1"/>
  <c r="BF11" i="80"/>
  <c r="AF23" i="80" s="1"/>
  <c r="BE15" i="80"/>
  <c r="AE19" i="80" s="1"/>
  <c r="BH32" i="90"/>
  <c r="AD31" i="90" s="1"/>
  <c r="BJ13" i="90"/>
  <c r="AF21" i="90" s="1"/>
  <c r="BH15" i="90"/>
  <c r="AD19" i="90" s="1"/>
  <c r="BM13" i="88"/>
  <c r="AD21" i="88" s="1"/>
  <c r="BL22" i="89"/>
  <c r="AE12" i="89" s="1"/>
  <c r="BG16" i="83"/>
  <c r="AE18" i="83" s="1"/>
  <c r="AM24" i="83"/>
  <c r="BL36" i="80"/>
  <c r="BE16" i="86"/>
  <c r="AE18" i="86" s="1"/>
  <c r="BD12" i="86"/>
  <c r="AD22" i="86" s="1"/>
  <c r="BF32" i="84"/>
  <c r="AF33" i="84" s="1"/>
  <c r="AN32" i="89"/>
  <c r="BD17" i="80"/>
  <c r="AD17" i="80" s="1"/>
  <c r="BD34" i="80"/>
  <c r="AD31" i="80" s="1"/>
  <c r="BF34" i="86"/>
  <c r="AF31" i="86" s="1"/>
  <c r="BF21" i="86"/>
  <c r="AF13" i="86" s="1"/>
  <c r="BH16" i="90"/>
  <c r="AD18" i="90" s="1"/>
  <c r="BJ36" i="84"/>
  <c r="AO22" i="90"/>
  <c r="AO24" i="90" s="1"/>
  <c r="BT12" i="90"/>
  <c r="AI24" i="80"/>
  <c r="BO18" i="88"/>
  <c r="AF16" i="88" s="1"/>
  <c r="AN18" i="82"/>
  <c r="BL20" i="86"/>
  <c r="AJ14" i="86"/>
  <c r="AN19" i="82"/>
  <c r="AI20" i="86"/>
  <c r="AI24" i="86" s="1"/>
  <c r="BI24" i="86"/>
  <c r="BL14" i="86"/>
  <c r="BY33" i="88"/>
  <c r="AP30" i="88" s="1"/>
  <c r="AJ16" i="86"/>
  <c r="BL18" i="86"/>
  <c r="BE20" i="84"/>
  <c r="AE14" i="84" s="1"/>
  <c r="AL14" i="84"/>
  <c r="AJ17" i="86"/>
  <c r="BL17" i="86"/>
  <c r="AL11" i="80"/>
  <c r="BD32" i="80"/>
  <c r="AD33" i="80" s="1"/>
  <c r="AP18" i="90"/>
  <c r="BF35" i="80"/>
  <c r="AF30" i="80" s="1"/>
  <c r="BE35" i="80"/>
  <c r="AE30" i="80" s="1"/>
  <c r="BN19" i="88"/>
  <c r="AE15" i="88" s="1"/>
  <c r="BK30" i="89"/>
  <c r="AD33" i="89" s="1"/>
  <c r="AL33" i="80"/>
  <c r="BK6" i="84"/>
  <c r="BL24" i="83"/>
  <c r="BH20" i="83"/>
  <c r="AF14" i="83" s="1"/>
  <c r="BL16" i="84"/>
  <c r="BF16" i="84" s="1"/>
  <c r="AF18" i="84" s="1"/>
  <c r="BY6" i="88"/>
  <c r="BN6" i="88" s="1"/>
  <c r="BE33" i="82"/>
  <c r="AE32" i="82" s="1"/>
  <c r="AN22" i="83"/>
  <c r="BD35" i="86"/>
  <c r="AD30" i="86" s="1"/>
  <c r="BJ16" i="90"/>
  <c r="AF18" i="90" s="1"/>
  <c r="BD35" i="80"/>
  <c r="AD30" i="80" s="1"/>
  <c r="BO19" i="88"/>
  <c r="AF15" i="88" s="1"/>
  <c r="BE32" i="80"/>
  <c r="AE33" i="80" s="1"/>
  <c r="BE35" i="86"/>
  <c r="AE30" i="86" s="1"/>
  <c r="BM6" i="83"/>
  <c r="AK6" i="83" s="1"/>
  <c r="AN14" i="83"/>
  <c r="BM15" i="88"/>
  <c r="AD19" i="88" s="1"/>
  <c r="BK24" i="82"/>
  <c r="BK6" i="82"/>
  <c r="AK6" i="82" s="1"/>
  <c r="BL19" i="89"/>
  <c r="AE15" i="89" s="1"/>
  <c r="BK19" i="89"/>
  <c r="AD15" i="89" s="1"/>
  <c r="BH30" i="90"/>
  <c r="AD33" i="90" s="1"/>
  <c r="BL30" i="90"/>
  <c r="AH33" i="90" s="1"/>
  <c r="BJ30" i="90"/>
  <c r="AF33" i="90" s="1"/>
  <c r="AN17" i="82"/>
  <c r="BF35" i="83"/>
  <c r="AD30" i="83" s="1"/>
  <c r="AL33" i="86"/>
  <c r="BE32" i="86"/>
  <c r="AE33" i="86" s="1"/>
  <c r="AN13" i="83"/>
  <c r="BF21" i="83"/>
  <c r="AD13" i="83" s="1"/>
  <c r="BG21" i="83"/>
  <c r="AE13" i="83" s="1"/>
  <c r="BI21" i="83"/>
  <c r="AG13" i="83" s="1"/>
  <c r="BL12" i="89"/>
  <c r="AE22" i="89" s="1"/>
  <c r="AN22" i="89"/>
  <c r="BI16" i="90"/>
  <c r="AE18" i="90" s="1"/>
  <c r="AN33" i="89"/>
  <c r="BO11" i="88"/>
  <c r="AF23" i="88" s="1"/>
  <c r="BF22" i="86"/>
  <c r="AF12" i="86" s="1"/>
  <c r="AL12" i="86"/>
  <c r="BI34" i="83"/>
  <c r="AG31" i="83" s="1"/>
  <c r="BH34" i="83"/>
  <c r="AF31" i="83" s="1"/>
  <c r="BF34" i="83"/>
  <c r="AD31" i="83" s="1"/>
  <c r="BG34" i="83"/>
  <c r="AE31" i="83" s="1"/>
  <c r="AN31" i="83"/>
  <c r="BO22" i="88"/>
  <c r="AF12" i="88" s="1"/>
  <c r="BH35" i="83"/>
  <c r="AF30" i="83" s="1"/>
  <c r="AJ36" i="84"/>
  <c r="BO21" i="88"/>
  <c r="AF13" i="88" s="1"/>
  <c r="BN21" i="88"/>
  <c r="AE13" i="88" s="1"/>
  <c r="BH11" i="79"/>
  <c r="AD23" i="79" s="1"/>
  <c r="BK11" i="90"/>
  <c r="AG23" i="90" s="1"/>
  <c r="BI11" i="90"/>
  <c r="AE23" i="90" s="1"/>
  <c r="BN11" i="88"/>
  <c r="AE23" i="88" s="1"/>
  <c r="BM11" i="88"/>
  <c r="AD23" i="88" s="1"/>
  <c r="AP23" i="90"/>
  <c r="BJ11" i="90"/>
  <c r="AF23" i="90" s="1"/>
  <c r="BF11" i="82"/>
  <c r="AF23" i="82" s="1"/>
  <c r="BL11" i="90"/>
  <c r="AH23" i="90" s="1"/>
  <c r="AL13" i="82"/>
  <c r="BE21" i="82"/>
  <c r="AE13" i="82" s="1"/>
  <c r="BD21" i="82"/>
  <c r="AD13" i="82" s="1"/>
  <c r="BF21" i="82"/>
  <c r="AF13" i="82" s="1"/>
  <c r="AL23" i="86"/>
  <c r="BD11" i="86"/>
  <c r="AD23" i="86" s="1"/>
  <c r="BF11" i="86"/>
  <c r="AF23" i="86" s="1"/>
  <c r="AL22" i="82"/>
  <c r="BF12" i="82"/>
  <c r="AF22" i="82" s="1"/>
  <c r="BE12" i="82"/>
  <c r="AE22" i="82" s="1"/>
  <c r="AL15" i="82"/>
  <c r="BE19" i="82"/>
  <c r="AE15" i="82" s="1"/>
  <c r="BF19" i="82"/>
  <c r="AF15" i="82" s="1"/>
  <c r="AI6" i="84"/>
  <c r="AL6" i="83"/>
  <c r="AL19" i="82"/>
  <c r="BE15" i="82"/>
  <c r="AE19" i="82" s="1"/>
  <c r="BF15" i="82"/>
  <c r="AF19" i="82" s="1"/>
  <c r="AL23" i="84"/>
  <c r="BE11" i="84"/>
  <c r="AE23" i="84" s="1"/>
  <c r="BF11" i="84"/>
  <c r="AF23" i="84" s="1"/>
  <c r="BF11" i="83"/>
  <c r="BH11" i="83"/>
  <c r="AF23" i="83" s="1"/>
  <c r="AN23" i="83"/>
  <c r="BG11" i="83"/>
  <c r="AE23" i="83" s="1"/>
  <c r="AJ6" i="80"/>
  <c r="AL23" i="82"/>
  <c r="BE11" i="82"/>
  <c r="AE23" i="82" s="1"/>
  <c r="BE30" i="82"/>
  <c r="AE35" i="82" s="1"/>
  <c r="AL35" i="82"/>
  <c r="BF30" i="82"/>
  <c r="AF35" i="82" s="1"/>
  <c r="AJ6" i="82"/>
  <c r="AL21" i="86"/>
  <c r="BD13" i="86"/>
  <c r="AD21" i="86" s="1"/>
  <c r="BF13" i="86"/>
  <c r="AF21" i="86" s="1"/>
  <c r="BD30" i="82"/>
  <c r="AD35" i="82" s="1"/>
  <c r="BL11" i="79"/>
  <c r="AH23" i="79" s="1"/>
  <c r="BI11" i="79"/>
  <c r="AE23" i="79" s="1"/>
  <c r="AP23" i="79"/>
  <c r="BT24" i="79"/>
  <c r="BT6" i="79" s="1"/>
  <c r="BK6" i="79" s="1"/>
  <c r="AG6" i="79" s="1"/>
  <c r="BJ11" i="79"/>
  <c r="AF23" i="79" s="1"/>
  <c r="AK6" i="90"/>
  <c r="AP35" i="79"/>
  <c r="BD15" i="68"/>
  <c r="AD19" i="68" s="1"/>
  <c r="BD30" i="68"/>
  <c r="AD33" i="68" s="1"/>
  <c r="BE22" i="68"/>
  <c r="AE12" i="68" s="1"/>
  <c r="BF22" i="68"/>
  <c r="AF12" i="68" s="1"/>
  <c r="BE21" i="68"/>
  <c r="AE13" i="68" s="1"/>
  <c r="BD22" i="68"/>
  <c r="AD12" i="68" s="1"/>
  <c r="BD13" i="68"/>
  <c r="AD21" i="68" s="1"/>
  <c r="BF15" i="68"/>
  <c r="AF19" i="68" s="1"/>
  <c r="BD33" i="68"/>
  <c r="AD30" i="68" s="1"/>
  <c r="BE32" i="68"/>
  <c r="AE31" i="68" s="1"/>
  <c r="BF17" i="68"/>
  <c r="AF17" i="68" s="1"/>
  <c r="BE33" i="68"/>
  <c r="AE30" i="68" s="1"/>
  <c r="BF16" i="68"/>
  <c r="AF18" i="68" s="1"/>
  <c r="BD16" i="68"/>
  <c r="AD18" i="68" s="1"/>
  <c r="BD17" i="68"/>
  <c r="AD17" i="68" s="1"/>
  <c r="AK24" i="67"/>
  <c r="BF21" i="67"/>
  <c r="AF13" i="67" s="1"/>
  <c r="BF17" i="67"/>
  <c r="AF17" i="67" s="1"/>
  <c r="BF31" i="67"/>
  <c r="AF32" i="67" s="1"/>
  <c r="BF14" i="67"/>
  <c r="AF20" i="67" s="1"/>
  <c r="BH20" i="50"/>
  <c r="AD18" i="50" s="1"/>
  <c r="AJ24" i="57"/>
  <c r="BL24" i="67"/>
  <c r="BD19" i="67"/>
  <c r="AD15" i="67" s="1"/>
  <c r="BE17" i="49"/>
  <c r="AE15" i="49" s="1"/>
  <c r="AN14" i="65"/>
  <c r="AE14" i="65" s="1"/>
  <c r="AO14" i="65"/>
  <c r="AF14" i="65" s="1"/>
  <c r="BH25" i="50"/>
  <c r="AD13" i="50" s="1"/>
  <c r="BF23" i="67"/>
  <c r="AF11" i="67" s="1"/>
  <c r="BD33" i="70"/>
  <c r="AD30" i="70" s="1"/>
  <c r="AI24" i="67"/>
  <c r="BD12" i="67"/>
  <c r="AD22" i="67" s="1"/>
  <c r="BE16" i="68"/>
  <c r="AE18" i="68" s="1"/>
  <c r="BD16" i="49"/>
  <c r="AD16" i="49" s="1"/>
  <c r="BF13" i="49"/>
  <c r="AF19" i="49" s="1"/>
  <c r="BH24" i="50"/>
  <c r="AD14" i="50" s="1"/>
  <c r="BD13" i="49"/>
  <c r="AD19" i="49" s="1"/>
  <c r="AG42" i="65"/>
  <c r="AG48" i="65" s="1"/>
  <c r="AK24" i="61"/>
  <c r="AE42" i="65"/>
  <c r="AE48" i="65" s="1"/>
  <c r="AS40" i="65"/>
  <c r="BD23" i="67"/>
  <c r="AD11" i="67" s="1"/>
  <c r="BD29" i="49"/>
  <c r="AD32" i="49" s="1"/>
  <c r="AK24" i="69"/>
  <c r="BH36" i="50"/>
  <c r="AD33" i="50" s="1"/>
  <c r="BD19" i="49"/>
  <c r="AD13" i="49" s="1"/>
  <c r="BD14" i="70"/>
  <c r="AD20" i="70" s="1"/>
  <c r="BF32" i="68"/>
  <c r="AF31" i="68" s="1"/>
  <c r="AQ10" i="65"/>
  <c r="AH18" i="65" s="1"/>
  <c r="AN10" i="65"/>
  <c r="AE18" i="65" s="1"/>
  <c r="AJ45" i="65"/>
  <c r="AP10" i="65"/>
  <c r="AG18" i="65" s="1"/>
  <c r="AO10" i="65"/>
  <c r="AF18" i="65" s="1"/>
  <c r="AJ34" i="70"/>
  <c r="AJ35" i="70" s="1"/>
  <c r="AK53" i="60"/>
  <c r="AL33" i="52"/>
  <c r="AD45" i="60"/>
  <c r="BK41" i="60"/>
  <c r="BC14" i="60" s="1"/>
  <c r="AD18" i="60" s="1"/>
  <c r="AI13" i="81"/>
  <c r="BL21" i="81"/>
  <c r="BD21" i="81" s="1"/>
  <c r="AD13" i="81" s="1"/>
  <c r="AK37" i="55"/>
  <c r="AI18" i="58"/>
  <c r="BM16" i="58"/>
  <c r="AJ18" i="52"/>
  <c r="BM16" i="52"/>
  <c r="AM18" i="52" s="1"/>
  <c r="AN49" i="53"/>
  <c r="AD32" i="55"/>
  <c r="AO26" i="50"/>
  <c r="AK41" i="55"/>
  <c r="BL23" i="69"/>
  <c r="AI11" i="69"/>
  <c r="BE13" i="68"/>
  <c r="AE21" i="68" s="1"/>
  <c r="AJ23" i="49"/>
  <c r="AK34" i="67"/>
  <c r="AK35" i="67" s="1"/>
  <c r="BK35" i="67"/>
  <c r="AK34" i="57"/>
  <c r="AK35" i="57" s="1"/>
  <c r="BL16" i="54"/>
  <c r="AL16" i="54" s="1"/>
  <c r="AI16" i="54"/>
  <c r="BF33" i="70"/>
  <c r="AF30" i="70" s="1"/>
  <c r="AM48" i="53"/>
  <c r="AL32" i="52"/>
  <c r="BI20" i="50"/>
  <c r="AE18" i="50" s="1"/>
  <c r="AK20" i="54"/>
  <c r="AM46" i="53"/>
  <c r="BJ20" i="50"/>
  <c r="AF18" i="50" s="1"/>
  <c r="BF38" i="60"/>
  <c r="AJ36" i="55"/>
  <c r="AK11" i="54"/>
  <c r="BL33" i="54"/>
  <c r="AL28" i="54" s="1"/>
  <c r="AI28" i="54"/>
  <c r="AD53" i="55"/>
  <c r="BK54" i="55"/>
  <c r="BC26" i="55" s="1"/>
  <c r="AD25" i="55" s="1"/>
  <c r="BC33" i="59"/>
  <c r="AE28" i="59" s="1"/>
  <c r="AJ28" i="59"/>
  <c r="BL33" i="50"/>
  <c r="AH36" i="50" s="1"/>
  <c r="AJ37" i="55"/>
  <c r="BK52" i="55"/>
  <c r="BC24" i="55" s="1"/>
  <c r="AD27" i="55" s="1"/>
  <c r="AD55" i="55"/>
  <c r="BK57" i="60"/>
  <c r="BC29" i="60" s="1"/>
  <c r="AD26" i="60" s="1"/>
  <c r="AD54" i="60"/>
  <c r="BA66" i="53"/>
  <c r="AM65" i="53"/>
  <c r="BK36" i="50"/>
  <c r="AG33" i="50" s="1"/>
  <c r="AK24" i="68"/>
  <c r="AN48" i="53"/>
  <c r="AJ20" i="54"/>
  <c r="BL19" i="69"/>
  <c r="AI15" i="69"/>
  <c r="AF56" i="51"/>
  <c r="AF57" i="51" s="1"/>
  <c r="BD57" i="51"/>
  <c r="BD23" i="51"/>
  <c r="AF28" i="51" s="1"/>
  <c r="BJ35" i="61"/>
  <c r="AK34" i="61"/>
  <c r="AK35" i="61" s="1"/>
  <c r="BL17" i="69"/>
  <c r="BD17" i="69" s="1"/>
  <c r="AD17" i="69" s="1"/>
  <c r="AI17" i="69"/>
  <c r="AK52" i="55"/>
  <c r="BL34" i="81"/>
  <c r="BD34" i="81" s="1"/>
  <c r="AD31" i="81" s="1"/>
  <c r="AI31" i="81"/>
  <c r="AJ35" i="55"/>
  <c r="AK24" i="57"/>
  <c r="AK56" i="55"/>
  <c r="AU66" i="53"/>
  <c r="AG65" i="53"/>
  <c r="AG66" i="53" s="1"/>
  <c r="AD46" i="55"/>
  <c r="BK36" i="55"/>
  <c r="BC9" i="55" s="1"/>
  <c r="AD19" i="55" s="1"/>
  <c r="BF13" i="67"/>
  <c r="AF21" i="67" s="1"/>
  <c r="AJ31" i="54"/>
  <c r="AJ55" i="55"/>
  <c r="BL34" i="50"/>
  <c r="AH35" i="50" s="1"/>
  <c r="AJ46" i="55"/>
  <c r="BC53" i="53"/>
  <c r="BB21" i="53" s="1"/>
  <c r="AN11" i="53" s="1"/>
  <c r="AD43" i="53"/>
  <c r="BL34" i="69"/>
  <c r="BD34" i="69" s="1"/>
  <c r="AD29" i="69" s="1"/>
  <c r="AI29" i="69"/>
  <c r="BL32" i="69"/>
  <c r="BD32" i="69" s="1"/>
  <c r="AD31" i="69" s="1"/>
  <c r="AI31" i="69"/>
  <c r="AJ30" i="54"/>
  <c r="BF34" i="70"/>
  <c r="AF29" i="70" s="1"/>
  <c r="BF30" i="68"/>
  <c r="AF33" i="68" s="1"/>
  <c r="BK23" i="50"/>
  <c r="AG15" i="50" s="1"/>
  <c r="AK53" i="55"/>
  <c r="BE14" i="49"/>
  <c r="AE18" i="49" s="1"/>
  <c r="BL23" i="50"/>
  <c r="AH15" i="50" s="1"/>
  <c r="AD42" i="55"/>
  <c r="BK40" i="55"/>
  <c r="BC13" i="55" s="1"/>
  <c r="AD15" i="55" s="1"/>
  <c r="BK6" i="81"/>
  <c r="BK24" i="81"/>
  <c r="AK38" i="55"/>
  <c r="BL22" i="50"/>
  <c r="AH16" i="50" s="1"/>
  <c r="AL14" i="52"/>
  <c r="AI32" i="55"/>
  <c r="BM31" i="52"/>
  <c r="AM32" i="52" s="1"/>
  <c r="AJ32" i="52"/>
  <c r="BL35" i="68"/>
  <c r="AJ15" i="61"/>
  <c r="AK11" i="52"/>
  <c r="AK35" i="55"/>
  <c r="BJ35" i="52"/>
  <c r="AJ34" i="52"/>
  <c r="BM29" i="52"/>
  <c r="BE29" i="52" s="1"/>
  <c r="AD34" i="52" s="1"/>
  <c r="BD59" i="60"/>
  <c r="BD53" i="60"/>
  <c r="BK34" i="50"/>
  <c r="AG35" i="50" s="1"/>
  <c r="AI15" i="81"/>
  <c r="BL19" i="81"/>
  <c r="AH56" i="65"/>
  <c r="AH57" i="65" s="1"/>
  <c r="AQ57" i="65"/>
  <c r="AI33" i="49"/>
  <c r="BL28" i="49"/>
  <c r="BD28" i="49" s="1"/>
  <c r="AD33" i="49" s="1"/>
  <c r="BK19" i="50"/>
  <c r="AG19" i="50" s="1"/>
  <c r="AE56" i="65"/>
  <c r="AE57" i="65" s="1"/>
  <c r="AN57" i="65"/>
  <c r="BJ34" i="50"/>
  <c r="AF35" i="50" s="1"/>
  <c r="AI22" i="69"/>
  <c r="BL12" i="69"/>
  <c r="BD12" i="69" s="1"/>
  <c r="AD22" i="69" s="1"/>
  <c r="AJ14" i="54"/>
  <c r="AM51" i="53"/>
  <c r="AL16" i="52"/>
  <c r="AN19" i="81"/>
  <c r="AM60" i="53"/>
  <c r="BF13" i="81"/>
  <c r="AF21" i="81" s="1"/>
  <c r="AL20" i="52"/>
  <c r="BE18" i="67"/>
  <c r="AE16" i="67" s="1"/>
  <c r="AL12" i="52"/>
  <c r="BK37" i="50"/>
  <c r="AG32" i="50" s="1"/>
  <c r="BL15" i="69"/>
  <c r="AI19" i="69"/>
  <c r="AJ43" i="55"/>
  <c r="AJ59" i="60"/>
  <c r="AK55" i="55"/>
  <c r="AI13" i="57"/>
  <c r="BK21" i="57"/>
  <c r="BC21" i="57" s="1"/>
  <c r="AD13" i="57" s="1"/>
  <c r="AK18" i="54"/>
  <c r="BC61" i="53"/>
  <c r="BB29" i="53" s="1"/>
  <c r="AN32" i="53" s="1"/>
  <c r="AD64" i="53"/>
  <c r="AK42" i="55"/>
  <c r="BF15" i="49"/>
  <c r="AF17" i="49" s="1"/>
  <c r="BE19" i="49"/>
  <c r="AE13" i="49" s="1"/>
  <c r="BC19" i="59"/>
  <c r="AE14" i="59" s="1"/>
  <c r="AJ14" i="59"/>
  <c r="BI24" i="57"/>
  <c r="BI6" i="57"/>
  <c r="BE20" i="68"/>
  <c r="AE14" i="68" s="1"/>
  <c r="AN37" i="53"/>
  <c r="BK43" i="60"/>
  <c r="BE34" i="60"/>
  <c r="AF34" i="60" s="1"/>
  <c r="AF48" i="60"/>
  <c r="AF50" i="60" s="1"/>
  <c r="BE50" i="60"/>
  <c r="AJ14" i="81"/>
  <c r="AJ24" i="81" s="1"/>
  <c r="BI35" i="61"/>
  <c r="AJ34" i="61"/>
  <c r="AJ35" i="61" s="1"/>
  <c r="BL22" i="54"/>
  <c r="AL10" i="54" s="1"/>
  <c r="AI10" i="54"/>
  <c r="AL11" i="52"/>
  <c r="AK35" i="81"/>
  <c r="AK36" i="81" s="1"/>
  <c r="AK39" i="55"/>
  <c r="BC44" i="53"/>
  <c r="AR12" i="53" s="1"/>
  <c r="AD20" i="53" s="1"/>
  <c r="AD52" i="53"/>
  <c r="AI20" i="58"/>
  <c r="BM14" i="58"/>
  <c r="AJ20" i="59"/>
  <c r="BC13" i="59"/>
  <c r="AE20" i="59" s="1"/>
  <c r="BL17" i="54"/>
  <c r="AL15" i="54" s="1"/>
  <c r="AI15" i="54"/>
  <c r="AJ28" i="54"/>
  <c r="AG46" i="60"/>
  <c r="AN62" i="53"/>
  <c r="AD57" i="60"/>
  <c r="BK54" i="60"/>
  <c r="BC26" i="60" s="1"/>
  <c r="AD29" i="60" s="1"/>
  <c r="BM13" i="52"/>
  <c r="AM21" i="52" s="1"/>
  <c r="AJ21" i="52"/>
  <c r="BB13" i="59"/>
  <c r="AD20" i="59" s="1"/>
  <c r="AN17" i="81"/>
  <c r="AJ51" i="55"/>
  <c r="AD38" i="60"/>
  <c r="BK48" i="60"/>
  <c r="AN64" i="53"/>
  <c r="AD55" i="60"/>
  <c r="BK56" i="60"/>
  <c r="AM49" i="53"/>
  <c r="BD15" i="49"/>
  <c r="AD17" i="49" s="1"/>
  <c r="AI23" i="81"/>
  <c r="BL11" i="81"/>
  <c r="BL25" i="50"/>
  <c r="AH13" i="50" s="1"/>
  <c r="AH54" i="60"/>
  <c r="AO37" i="50"/>
  <c r="AO38" i="50" s="1"/>
  <c r="AK34" i="69"/>
  <c r="AK35" i="69" s="1"/>
  <c r="BC54" i="53"/>
  <c r="AR22" i="53" s="1"/>
  <c r="AD10" i="53" s="1"/>
  <c r="AD42" i="53"/>
  <c r="BL20" i="50"/>
  <c r="AH18" i="50" s="1"/>
  <c r="BE23" i="67"/>
  <c r="AE11" i="67" s="1"/>
  <c r="BM23" i="58"/>
  <c r="AI11" i="58"/>
  <c r="AJ56" i="55"/>
  <c r="AT66" i="53"/>
  <c r="AF65" i="53"/>
  <c r="AF66" i="53" s="1"/>
  <c r="AD47" i="60"/>
  <c r="AF48" i="55"/>
  <c r="AG56" i="55"/>
  <c r="AG57" i="55" s="1"/>
  <c r="AK34" i="68"/>
  <c r="AK35" i="68" s="1"/>
  <c r="BC59" i="60"/>
  <c r="BC53" i="60"/>
  <c r="BD30" i="49"/>
  <c r="AD31" i="49" s="1"/>
  <c r="AN63" i="53"/>
  <c r="AK46" i="55"/>
  <c r="BL12" i="81"/>
  <c r="AI22" i="81"/>
  <c r="AM43" i="53"/>
  <c r="AJ40" i="55"/>
  <c r="AK45" i="55"/>
  <c r="BD13" i="81"/>
  <c r="AD21" i="81" s="1"/>
  <c r="AJ19" i="54"/>
  <c r="AK40" i="55"/>
  <c r="AJ22" i="68"/>
  <c r="AJ24" i="68" s="1"/>
  <c r="BJ24" i="68"/>
  <c r="BL24" i="68" s="1"/>
  <c r="BL22" i="69"/>
  <c r="BD22" i="69" s="1"/>
  <c r="AD12" i="69" s="1"/>
  <c r="AI12" i="69"/>
  <c r="AJ11" i="54"/>
  <c r="AL19" i="52"/>
  <c r="BK58" i="60"/>
  <c r="BJ30" i="60" s="1"/>
  <c r="AK25" i="60" s="1"/>
  <c r="AD53" i="60"/>
  <c r="BL31" i="54"/>
  <c r="AL30" i="54" s="1"/>
  <c r="AI30" i="54"/>
  <c r="BE33" i="49"/>
  <c r="AE28" i="49" s="1"/>
  <c r="BE30" i="67"/>
  <c r="AE33" i="67" s="1"/>
  <c r="BM30" i="58"/>
  <c r="AI33" i="58"/>
  <c r="BE31" i="49"/>
  <c r="AE30" i="49" s="1"/>
  <c r="AI31" i="58"/>
  <c r="BM32" i="58"/>
  <c r="BD33" i="81"/>
  <c r="AD32" i="81" s="1"/>
  <c r="AI32" i="54"/>
  <c r="BL29" i="54"/>
  <c r="AL32" i="54" s="1"/>
  <c r="BK16" i="57"/>
  <c r="BC16" i="57" s="1"/>
  <c r="AD18" i="57" s="1"/>
  <c r="AI18" i="57"/>
  <c r="BF20" i="70"/>
  <c r="AF14" i="70" s="1"/>
  <c r="AI6" i="58"/>
  <c r="AI14" i="69"/>
  <c r="BL20" i="69"/>
  <c r="BD20" i="69" s="1"/>
  <c r="AD14" i="69" s="1"/>
  <c r="BK20" i="57"/>
  <c r="AI14" i="57"/>
  <c r="AJ24" i="69"/>
  <c r="AI56" i="51"/>
  <c r="AI57" i="51" s="1"/>
  <c r="BG23" i="51"/>
  <c r="AI28" i="51" s="1"/>
  <c r="AK34" i="52"/>
  <c r="BK35" i="52"/>
  <c r="BK38" i="55"/>
  <c r="BJ11" i="55" s="1"/>
  <c r="AK17" i="55" s="1"/>
  <c r="AD44" i="55"/>
  <c r="AG48" i="55"/>
  <c r="BF23" i="68"/>
  <c r="AF11" i="68" s="1"/>
  <c r="AI34" i="69"/>
  <c r="BL29" i="69"/>
  <c r="AL34" i="69" s="1"/>
  <c r="AJ45" i="55"/>
  <c r="AI32" i="58"/>
  <c r="BM31" i="58"/>
  <c r="AJ35" i="81"/>
  <c r="AJ36" i="81" s="1"/>
  <c r="BH39" i="60"/>
  <c r="AK29" i="54"/>
  <c r="AJ10" i="54"/>
  <c r="AK33" i="54"/>
  <c r="BK34" i="54"/>
  <c r="BI11" i="54"/>
  <c r="BF11" i="49"/>
  <c r="AF21" i="49" s="1"/>
  <c r="BI34" i="50"/>
  <c r="AE35" i="50" s="1"/>
  <c r="AL15" i="52"/>
  <c r="AK44" i="55"/>
  <c r="BL14" i="81"/>
  <c r="BD14" i="81" s="1"/>
  <c r="AD20" i="81" s="1"/>
  <c r="AI20" i="81"/>
  <c r="BC49" i="53"/>
  <c r="AR17" i="53" s="1"/>
  <c r="AD15" i="53" s="1"/>
  <c r="AD47" i="53"/>
  <c r="BD34" i="67"/>
  <c r="AD29" i="67" s="1"/>
  <c r="BA55" i="53"/>
  <c r="AM53" i="53"/>
  <c r="AJ32" i="54"/>
  <c r="AJ12" i="52"/>
  <c r="BM22" i="52"/>
  <c r="AM12" i="52" s="1"/>
  <c r="AI53" i="60"/>
  <c r="AK19" i="52"/>
  <c r="AJ53" i="55"/>
  <c r="AI13" i="58"/>
  <c r="BM21" i="58"/>
  <c r="BF34" i="68"/>
  <c r="AF29" i="68" s="1"/>
  <c r="BF31" i="49"/>
  <c r="AF30" i="49" s="1"/>
  <c r="BC52" i="53"/>
  <c r="AR20" i="53" s="1"/>
  <c r="AD12" i="53" s="1"/>
  <c r="AD44" i="53"/>
  <c r="BE32" i="67"/>
  <c r="AE31" i="67" s="1"/>
  <c r="AI19" i="81"/>
  <c r="BL15" i="81"/>
  <c r="BD15" i="81" s="1"/>
  <c r="AD19" i="81" s="1"/>
  <c r="BF19" i="49"/>
  <c r="AF13" i="49" s="1"/>
  <c r="AJ17" i="54"/>
  <c r="AJ18" i="59"/>
  <c r="BC15" i="59"/>
  <c r="AE18" i="59" s="1"/>
  <c r="AI17" i="54"/>
  <c r="BL15" i="54"/>
  <c r="AL17" i="54" s="1"/>
  <c r="BF20" i="67"/>
  <c r="AF14" i="67" s="1"/>
  <c r="AI23" i="69"/>
  <c r="BL11" i="69"/>
  <c r="BD11" i="69" s="1"/>
  <c r="AD23" i="69" s="1"/>
  <c r="AN45" i="53"/>
  <c r="BE17" i="67"/>
  <c r="AE17" i="67" s="1"/>
  <c r="BE33" i="70"/>
  <c r="AE30" i="70" s="1"/>
  <c r="AH48" i="51"/>
  <c r="AI34" i="70"/>
  <c r="AI35" i="70" s="1"/>
  <c r="BL29" i="70"/>
  <c r="AL34" i="70" s="1"/>
  <c r="AL35" i="70" s="1"/>
  <c r="AL55" i="53"/>
  <c r="AD52" i="55"/>
  <c r="BK55" i="55"/>
  <c r="BI27" i="55" s="1"/>
  <c r="AJ24" i="55" s="1"/>
  <c r="AM42" i="53"/>
  <c r="BJ25" i="50"/>
  <c r="AF13" i="50" s="1"/>
  <c r="AN37" i="50"/>
  <c r="AN38" i="50" s="1"/>
  <c r="AJ34" i="69"/>
  <c r="AJ35" i="69" s="1"/>
  <c r="BC48" i="53"/>
  <c r="BA16" i="53" s="1"/>
  <c r="AM16" i="53" s="1"/>
  <c r="AD48" i="53"/>
  <c r="AY66" i="53"/>
  <c r="AK65" i="53"/>
  <c r="AK66" i="53" s="1"/>
  <c r="BE31" i="67"/>
  <c r="AE32" i="67" s="1"/>
  <c r="AJ22" i="52"/>
  <c r="BJ24" i="52"/>
  <c r="BM12" i="52"/>
  <c r="BG12" i="52" s="1"/>
  <c r="AF22" i="52" s="1"/>
  <c r="AJ39" i="55"/>
  <c r="AK20" i="52"/>
  <c r="AN47" i="53"/>
  <c r="AJ55" i="65"/>
  <c r="AM24" i="65"/>
  <c r="AD27" i="65" s="1"/>
  <c r="AO24" i="65"/>
  <c r="AF27" i="65" s="1"/>
  <c r="AN24" i="65"/>
  <c r="AE27" i="65" s="1"/>
  <c r="AR24" i="65"/>
  <c r="AI27" i="65" s="1"/>
  <c r="AP24" i="65"/>
  <c r="AG27" i="65" s="1"/>
  <c r="BE12" i="49"/>
  <c r="AE20" i="49" s="1"/>
  <c r="AF56" i="60"/>
  <c r="AF59" i="60" s="1"/>
  <c r="BK55" i="60"/>
  <c r="AN51" i="53"/>
  <c r="AN43" i="53"/>
  <c r="BM22" i="58"/>
  <c r="BE22" i="58" s="1"/>
  <c r="AD12" i="58" s="1"/>
  <c r="AI12" i="58"/>
  <c r="BC21" i="59"/>
  <c r="AE12" i="59" s="1"/>
  <c r="AJ12" i="59"/>
  <c r="BM34" i="52"/>
  <c r="AM29" i="52" s="1"/>
  <c r="AJ29" i="52"/>
  <c r="AJ18" i="54"/>
  <c r="BF21" i="68"/>
  <c r="AF13" i="68" s="1"/>
  <c r="AK28" i="54"/>
  <c r="BL35" i="81"/>
  <c r="AI30" i="81"/>
  <c r="BJ33" i="50"/>
  <c r="AF36" i="50" s="1"/>
  <c r="AK43" i="55"/>
  <c r="BK33" i="50"/>
  <c r="AG36" i="50" s="1"/>
  <c r="AE39" i="60"/>
  <c r="BE20" i="70"/>
  <c r="AE14" i="70" s="1"/>
  <c r="BJ6" i="57"/>
  <c r="BJ24" i="57"/>
  <c r="AJ37" i="53"/>
  <c r="AE48" i="60"/>
  <c r="BD50" i="60"/>
  <c r="BD34" i="60"/>
  <c r="BI50" i="60"/>
  <c r="AJ48" i="60"/>
  <c r="AJ50" i="60" s="1"/>
  <c r="BI34" i="60"/>
  <c r="BI59" i="60"/>
  <c r="BH59" i="60"/>
  <c r="BH53" i="60"/>
  <c r="AJ41" i="55"/>
  <c r="BK43" i="55"/>
  <c r="BC16" i="55" s="1"/>
  <c r="AD12" i="55" s="1"/>
  <c r="AD39" i="55"/>
  <c r="AK32" i="52"/>
  <c r="AD42" i="60"/>
  <c r="BK44" i="60"/>
  <c r="BC17" i="60" s="1"/>
  <c r="AD15" i="60" s="1"/>
  <c r="AL22" i="52"/>
  <c r="BL24" i="52"/>
  <c r="BK46" i="55"/>
  <c r="BI19" i="55" s="1"/>
  <c r="AJ9" i="55" s="1"/>
  <c r="AD36" i="55"/>
  <c r="BC64" i="53"/>
  <c r="BA32" i="53" s="1"/>
  <c r="AM29" i="53" s="1"/>
  <c r="AD61" i="53"/>
  <c r="AJ52" i="55"/>
  <c r="BT32" i="50"/>
  <c r="AP37" i="50" s="1"/>
  <c r="AP38" i="50" s="1"/>
  <c r="AK37" i="50"/>
  <c r="AK38" i="50" s="1"/>
  <c r="AJ34" i="57"/>
  <c r="AJ35" i="57" s="1"/>
  <c r="BM17" i="58"/>
  <c r="BE17" i="58" s="1"/>
  <c r="AD17" i="58" s="1"/>
  <c r="AI17" i="58"/>
  <c r="BD12" i="49"/>
  <c r="AD20" i="49" s="1"/>
  <c r="AI30" i="69"/>
  <c r="BL33" i="69"/>
  <c r="AI24" i="68"/>
  <c r="BC45" i="53"/>
  <c r="AR13" i="53" s="1"/>
  <c r="AD19" i="53" s="1"/>
  <c r="AD51" i="53"/>
  <c r="AO57" i="65"/>
  <c r="AF56" i="65"/>
  <c r="AF57" i="65" s="1"/>
  <c r="AI34" i="57"/>
  <c r="BK29" i="57"/>
  <c r="BD13" i="67"/>
  <c r="AD21" i="67" s="1"/>
  <c r="BL18" i="54"/>
  <c r="AL14" i="54" s="1"/>
  <c r="AI14" i="54"/>
  <c r="AN42" i="53"/>
  <c r="BJ35" i="67"/>
  <c r="AJ34" i="67"/>
  <c r="AJ35" i="67" s="1"/>
  <c r="AI34" i="58"/>
  <c r="BM29" i="58"/>
  <c r="BD34" i="68"/>
  <c r="AD29" i="68" s="1"/>
  <c r="BE14" i="68"/>
  <c r="AE20" i="68" s="1"/>
  <c r="AN53" i="53"/>
  <c r="BB55" i="53"/>
  <c r="BL21" i="54"/>
  <c r="AL11" i="54" s="1"/>
  <c r="AI11" i="54"/>
  <c r="AL16" i="68"/>
  <c r="BD18" i="68"/>
  <c r="AD16" i="68" s="1"/>
  <c r="AJ30" i="52"/>
  <c r="BM33" i="52"/>
  <c r="AM30" i="52" s="1"/>
  <c r="BC50" i="53"/>
  <c r="BA18" i="53" s="1"/>
  <c r="AM14" i="53" s="1"/>
  <c r="AD46" i="53"/>
  <c r="AJ29" i="54"/>
  <c r="AS66" i="53"/>
  <c r="AE65" i="53"/>
  <c r="AE66" i="53" s="1"/>
  <c r="AL21" i="52"/>
  <c r="BK33" i="57"/>
  <c r="AI30" i="57"/>
  <c r="BD23" i="68"/>
  <c r="AD11" i="68" s="1"/>
  <c r="AH65" i="53"/>
  <c r="AH66" i="53" s="1"/>
  <c r="AV66" i="53"/>
  <c r="AF56" i="55"/>
  <c r="AF57" i="55" s="1"/>
  <c r="AJ34" i="68"/>
  <c r="AJ35" i="68" s="1"/>
  <c r="BF59" i="60"/>
  <c r="BF53" i="60"/>
  <c r="BM33" i="58"/>
  <c r="BE33" i="58" s="1"/>
  <c r="AD30" i="58" s="1"/>
  <c r="AI30" i="58"/>
  <c r="AH33" i="59"/>
  <c r="AH34" i="59" s="1"/>
  <c r="BH28" i="59"/>
  <c r="AJ33" i="59" s="1"/>
  <c r="AN18" i="81"/>
  <c r="BD30" i="67"/>
  <c r="AD33" i="67" s="1"/>
  <c r="BF13" i="68"/>
  <c r="AF21" i="68" s="1"/>
  <c r="BF18" i="68"/>
  <c r="AF16" i="68" s="1"/>
  <c r="BD31" i="49"/>
  <c r="AD30" i="49" s="1"/>
  <c r="BK34" i="57"/>
  <c r="BC34" i="57" s="1"/>
  <c r="AD29" i="57" s="1"/>
  <c r="AI29" i="57"/>
  <c r="AD43" i="55"/>
  <c r="BK39" i="55"/>
  <c r="BJ12" i="55" s="1"/>
  <c r="AK16" i="55" s="1"/>
  <c r="BC63" i="53"/>
  <c r="AR31" i="53" s="1"/>
  <c r="AD30" i="53" s="1"/>
  <c r="AD62" i="53"/>
  <c r="BH33" i="50"/>
  <c r="AD36" i="50" s="1"/>
  <c r="BK45" i="55"/>
  <c r="BI18" i="55" s="1"/>
  <c r="AJ10" i="55" s="1"/>
  <c r="AD37" i="55"/>
  <c r="AK13" i="52"/>
  <c r="BE15" i="49"/>
  <c r="AE17" i="49" s="1"/>
  <c r="BD16" i="67"/>
  <c r="AD18" i="67" s="1"/>
  <c r="AK18" i="52"/>
  <c r="AM45" i="53"/>
  <c r="AJ13" i="54"/>
  <c r="AE48" i="51"/>
  <c r="AH48" i="55"/>
  <c r="BM23" i="52"/>
  <c r="AM11" i="52" s="1"/>
  <c r="AJ11" i="52"/>
  <c r="AE55" i="53"/>
  <c r="BL31" i="69"/>
  <c r="AI32" i="69"/>
  <c r="BJ34" i="54"/>
  <c r="AJ33" i="54"/>
  <c r="BJ59" i="60"/>
  <c r="BJ53" i="60"/>
  <c r="BE23" i="68"/>
  <c r="AE11" i="68" s="1"/>
  <c r="BD17" i="70"/>
  <c r="AD17" i="70" s="1"/>
  <c r="AI32" i="57"/>
  <c r="BK31" i="57"/>
  <c r="BC31" i="57" s="1"/>
  <c r="AD32" i="57" s="1"/>
  <c r="BF14" i="68"/>
  <c r="AF20" i="68" s="1"/>
  <c r="AK21" i="54"/>
  <c r="AK12" i="52"/>
  <c r="AJ15" i="54"/>
  <c r="AJ44" i="55"/>
  <c r="AK15" i="54"/>
  <c r="AJ6" i="68"/>
  <c r="AL29" i="52"/>
  <c r="BD14" i="49"/>
  <c r="AD18" i="49" s="1"/>
  <c r="AN50" i="53"/>
  <c r="AK31" i="52"/>
  <c r="BE30" i="68"/>
  <c r="AE33" i="68" s="1"/>
  <c r="BC46" i="53"/>
  <c r="BB14" i="53" s="1"/>
  <c r="AN18" i="53" s="1"/>
  <c r="AD50" i="53"/>
  <c r="BI23" i="50"/>
  <c r="AE15" i="50" s="1"/>
  <c r="AJ32" i="59"/>
  <c r="BC29" i="59"/>
  <c r="AE32" i="59" s="1"/>
  <c r="BL21" i="69"/>
  <c r="AI13" i="69"/>
  <c r="BF33" i="81"/>
  <c r="AF32" i="81" s="1"/>
  <c r="BF30" i="67"/>
  <c r="AF33" i="67" s="1"/>
  <c r="AI33" i="57"/>
  <c r="BK30" i="57"/>
  <c r="BH23" i="50"/>
  <c r="AD15" i="50" s="1"/>
  <c r="BH22" i="50"/>
  <c r="AD16" i="50" s="1"/>
  <c r="BK25" i="50"/>
  <c r="AG13" i="50" s="1"/>
  <c r="AI17" i="81"/>
  <c r="BL17" i="81"/>
  <c r="AI19" i="54"/>
  <c r="BL13" i="54"/>
  <c r="AL19" i="54" s="1"/>
  <c r="BF33" i="67"/>
  <c r="AF30" i="67" s="1"/>
  <c r="BL36" i="50"/>
  <c r="AH33" i="50" s="1"/>
  <c r="AI55" i="53"/>
  <c r="BE30" i="49"/>
  <c r="AE31" i="49" s="1"/>
  <c r="AD56" i="65"/>
  <c r="AD57" i="65" s="1"/>
  <c r="AM57" i="65"/>
  <c r="AS51" i="65"/>
  <c r="AO23" i="65" s="1"/>
  <c r="AF28" i="65" s="1"/>
  <c r="BF16" i="49"/>
  <c r="AF16" i="49" s="1"/>
  <c r="AM37" i="50"/>
  <c r="AM38" i="50" s="1"/>
  <c r="BI36" i="81"/>
  <c r="BI30" i="81"/>
  <c r="AI15" i="57"/>
  <c r="BK19" i="57"/>
  <c r="BC19" i="57" s="1"/>
  <c r="AD15" i="57" s="1"/>
  <c r="BF12" i="67"/>
  <c r="AF22" i="67" s="1"/>
  <c r="BK12" i="57"/>
  <c r="BC12" i="57" s="1"/>
  <c r="AD22" i="57" s="1"/>
  <c r="AI22" i="57"/>
  <c r="AD45" i="55"/>
  <c r="BK37" i="55"/>
  <c r="BJ10" i="55" s="1"/>
  <c r="AK18" i="55" s="1"/>
  <c r="AN46" i="53"/>
  <c r="AK19" i="54"/>
  <c r="AJ16" i="52"/>
  <c r="BM18" i="52"/>
  <c r="BE18" i="52" s="1"/>
  <c r="AD16" i="52" s="1"/>
  <c r="BD22" i="70"/>
  <c r="AD12" i="70" s="1"/>
  <c r="AK22" i="52"/>
  <c r="BK24" i="52"/>
  <c r="BE34" i="68"/>
  <c r="AE29" i="68" s="1"/>
  <c r="BL17" i="50"/>
  <c r="AH21" i="50" s="1"/>
  <c r="BF33" i="49"/>
  <c r="AF28" i="49" s="1"/>
  <c r="AM50" i="53"/>
  <c r="BM21" i="52"/>
  <c r="AM13" i="52" s="1"/>
  <c r="AJ13" i="52"/>
  <c r="BF29" i="49"/>
  <c r="AF32" i="49" s="1"/>
  <c r="AJ42" i="55"/>
  <c r="BF16" i="70"/>
  <c r="AF18" i="70" s="1"/>
  <c r="BF16" i="67"/>
  <c r="AF18" i="67" s="1"/>
  <c r="AD38" i="55"/>
  <c r="BK44" i="55"/>
  <c r="BJ22" i="50"/>
  <c r="AF16" i="50" s="1"/>
  <c r="AJ6" i="70"/>
  <c r="AL24" i="70"/>
  <c r="BL35" i="70"/>
  <c r="AM61" i="53"/>
  <c r="AI29" i="54"/>
  <c r="BL32" i="54"/>
  <c r="AL29" i="54" s="1"/>
  <c r="BE17" i="68"/>
  <c r="AE17" i="68" s="1"/>
  <c r="AK21" i="52"/>
  <c r="BK53" i="55"/>
  <c r="BI25" i="55" s="1"/>
  <c r="AJ26" i="55" s="1"/>
  <c r="AD54" i="55"/>
  <c r="AI15" i="58"/>
  <c r="BM19" i="58"/>
  <c r="BI35" i="67"/>
  <c r="AI34" i="67"/>
  <c r="AI35" i="67" s="1"/>
  <c r="BL29" i="67"/>
  <c r="AL34" i="67" s="1"/>
  <c r="AL35" i="67" s="1"/>
  <c r="BL35" i="52"/>
  <c r="AL34" i="52"/>
  <c r="BM17" i="52"/>
  <c r="AM17" i="52" s="1"/>
  <c r="AJ17" i="52"/>
  <c r="AF48" i="51"/>
  <c r="BE23" i="51"/>
  <c r="AG28" i="51" s="1"/>
  <c r="BE57" i="51"/>
  <c r="AG56" i="51"/>
  <c r="AG57" i="51" s="1"/>
  <c r="BL19" i="50"/>
  <c r="AH19" i="50" s="1"/>
  <c r="AK31" i="54"/>
  <c r="BC43" i="53"/>
  <c r="BA11" i="53" s="1"/>
  <c r="AM21" i="53" s="1"/>
  <c r="AD53" i="53"/>
  <c r="AR55" i="53"/>
  <c r="BL13" i="69"/>
  <c r="BD13" i="69" s="1"/>
  <c r="AD21" i="69" s="1"/>
  <c r="AI21" i="69"/>
  <c r="BE31" i="68"/>
  <c r="AE32" i="68" s="1"/>
  <c r="BE12" i="67"/>
  <c r="AE22" i="67" s="1"/>
  <c r="BE11" i="49"/>
  <c r="AE21" i="49" s="1"/>
  <c r="BE34" i="70"/>
  <c r="AE29" i="70" s="1"/>
  <c r="AI21" i="58"/>
  <c r="BM13" i="58"/>
  <c r="BE13" i="58" s="1"/>
  <c r="AD21" i="58" s="1"/>
  <c r="BD19" i="70"/>
  <c r="AD15" i="70" s="1"/>
  <c r="BD14" i="67"/>
  <c r="AD20" i="67" s="1"/>
  <c r="BE15" i="68"/>
  <c r="AE19" i="68" s="1"/>
  <c r="BE33" i="81"/>
  <c r="AE32" i="81" s="1"/>
  <c r="BE22" i="67"/>
  <c r="AE12" i="67" s="1"/>
  <c r="BB21" i="59"/>
  <c r="AD12" i="59" s="1"/>
  <c r="AE53" i="60"/>
  <c r="BC65" i="53"/>
  <c r="BA33" i="53" s="1"/>
  <c r="AM28" i="53" s="1"/>
  <c r="AD60" i="53"/>
  <c r="BK32" i="57"/>
  <c r="BC32" i="57" s="1"/>
  <c r="AD31" i="57" s="1"/>
  <c r="AI31" i="57"/>
  <c r="BI17" i="50"/>
  <c r="AE21" i="50" s="1"/>
  <c r="AK51" i="55"/>
  <c r="AK33" i="52"/>
  <c r="BD21" i="67"/>
  <c r="AD13" i="67" s="1"/>
  <c r="AL13" i="52"/>
  <c r="BJ17" i="50"/>
  <c r="AF21" i="50" s="1"/>
  <c r="BC51" i="53"/>
  <c r="AR19" i="53" s="1"/>
  <c r="AD13" i="53" s="1"/>
  <c r="AD45" i="53"/>
  <c r="AI14" i="58"/>
  <c r="BM20" i="58"/>
  <c r="AJ6" i="58"/>
  <c r="BK49" i="60"/>
  <c r="AJ45" i="53"/>
  <c r="AJ55" i="53" s="1"/>
  <c r="BE59" i="60"/>
  <c r="AJ5" i="54"/>
  <c r="AN61" i="53"/>
  <c r="AJ20" i="52"/>
  <c r="BM14" i="52"/>
  <c r="AM20" i="52" s="1"/>
  <c r="BM19" i="52"/>
  <c r="AM15" i="52" s="1"/>
  <c r="AJ15" i="52"/>
  <c r="BK47" i="55"/>
  <c r="AD35" i="55"/>
  <c r="AI11" i="57"/>
  <c r="BK23" i="57"/>
  <c r="AI56" i="55"/>
  <c r="AI57" i="55" s="1"/>
  <c r="AN52" i="53"/>
  <c r="AL30" i="52"/>
  <c r="AG54" i="60"/>
  <c r="BF57" i="51"/>
  <c r="BF23" i="51"/>
  <c r="AH28" i="51" s="1"/>
  <c r="AH56" i="51"/>
  <c r="AH57" i="51" s="1"/>
  <c r="AJ16" i="54"/>
  <c r="AI56" i="65"/>
  <c r="AI57" i="65" s="1"/>
  <c r="AR57" i="65"/>
  <c r="AJ33" i="49"/>
  <c r="AJ34" i="49" s="1"/>
  <c r="AK14" i="54"/>
  <c r="BK42" i="55"/>
  <c r="BJ15" i="55" s="1"/>
  <c r="AK13" i="55" s="1"/>
  <c r="AD40" i="55"/>
  <c r="BD14" i="68"/>
  <c r="AD20" i="68" s="1"/>
  <c r="AI17" i="57"/>
  <c r="BK17" i="57"/>
  <c r="BC17" i="57" s="1"/>
  <c r="AD17" i="57" s="1"/>
  <c r="AM63" i="53"/>
  <c r="AL31" i="52"/>
  <c r="AH53" i="60"/>
  <c r="AI18" i="54"/>
  <c r="BL14" i="54"/>
  <c r="AL18" i="54" s="1"/>
  <c r="AI19" i="57"/>
  <c r="BK15" i="57"/>
  <c r="BC15" i="57" s="1"/>
  <c r="AD19" i="57" s="1"/>
  <c r="BM32" i="52"/>
  <c r="AM31" i="52" s="1"/>
  <c r="AJ31" i="52"/>
  <c r="AK12" i="54"/>
  <c r="BL20" i="54"/>
  <c r="AL12" i="54" s="1"/>
  <c r="AI12" i="54"/>
  <c r="AM44" i="53"/>
  <c r="BD16" i="70"/>
  <c r="AD18" i="70" s="1"/>
  <c r="BC47" i="53"/>
  <c r="AR15" i="53" s="1"/>
  <c r="AD17" i="53" s="1"/>
  <c r="AD49" i="53"/>
  <c r="AL18" i="52"/>
  <c r="AK14" i="52"/>
  <c r="BL6" i="68"/>
  <c r="BD6" i="68" s="1"/>
  <c r="AD6" i="68" s="1"/>
  <c r="AN4" i="68" s="1"/>
  <c r="AN15" i="68" s="1"/>
  <c r="AI6" i="68"/>
  <c r="AJ38" i="55"/>
  <c r="AK16" i="54"/>
  <c r="AE56" i="51"/>
  <c r="AE57" i="51" s="1"/>
  <c r="BC57" i="51"/>
  <c r="BC23" i="51"/>
  <c r="AE28" i="51" s="1"/>
  <c r="AI65" i="53"/>
  <c r="AI66" i="53" s="1"/>
  <c r="AW66" i="53"/>
  <c r="BE22" i="49"/>
  <c r="AE10" i="49" s="1"/>
  <c r="AK24" i="81"/>
  <c r="AZ66" i="53"/>
  <c r="AL65" i="53"/>
  <c r="AL66" i="53" s="1"/>
  <c r="AL37" i="50"/>
  <c r="AL38" i="50" s="1"/>
  <c r="BK41" i="55"/>
  <c r="BJ14" i="55" s="1"/>
  <c r="AK14" i="55" s="1"/>
  <c r="AD41" i="55"/>
  <c r="BF33" i="68"/>
  <c r="AF30" i="68" s="1"/>
  <c r="AK34" i="70"/>
  <c r="AK35" i="70" s="1"/>
  <c r="AK17" i="52"/>
  <c r="AI21" i="57"/>
  <c r="BK13" i="57"/>
  <c r="AI16" i="69"/>
  <c r="BL18" i="69"/>
  <c r="AK15" i="52"/>
  <c r="BD34" i="70"/>
  <c r="AD29" i="70" s="1"/>
  <c r="BD33" i="49"/>
  <c r="AD28" i="49" s="1"/>
  <c r="AN60" i="53"/>
  <c r="BD32" i="70"/>
  <c r="AD31" i="70" s="1"/>
  <c r="AK36" i="55"/>
  <c r="BK56" i="55"/>
  <c r="BC28" i="55" s="1"/>
  <c r="AD23" i="55" s="1"/>
  <c r="AD51" i="55"/>
  <c r="BK17" i="50"/>
  <c r="AG21" i="50" s="1"/>
  <c r="AM62" i="53"/>
  <c r="BE34" i="67"/>
  <c r="AE29" i="67" s="1"/>
  <c r="AI29" i="58"/>
  <c r="BM34" i="58"/>
  <c r="BB33" i="59"/>
  <c r="AD28" i="59" s="1"/>
  <c r="BM15" i="52"/>
  <c r="AM19" i="52" s="1"/>
  <c r="AJ19" i="52"/>
  <c r="AJ12" i="54"/>
  <c r="BE29" i="49"/>
  <c r="AE32" i="49" s="1"/>
  <c r="BD21" i="68"/>
  <c r="AD13" i="68" s="1"/>
  <c r="BE16" i="67"/>
  <c r="AE18" i="67" s="1"/>
  <c r="BL20" i="81"/>
  <c r="BD20" i="81" s="1"/>
  <c r="AD14" i="81" s="1"/>
  <c r="AI14" i="81"/>
  <c r="BE16" i="70"/>
  <c r="AE18" i="70" s="1"/>
  <c r="AG32" i="55"/>
  <c r="BD20" i="68"/>
  <c r="AD14" i="68" s="1"/>
  <c r="AI48" i="51"/>
  <c r="BD33" i="67"/>
  <c r="AD30" i="67" s="1"/>
  <c r="AG56" i="65"/>
  <c r="AG57" i="65" s="1"/>
  <c r="AP57" i="65"/>
  <c r="AK24" i="70"/>
  <c r="AH56" i="55"/>
  <c r="AH57" i="55" s="1"/>
  <c r="AK33" i="49"/>
  <c r="AK34" i="49" s="1"/>
  <c r="BD17" i="67"/>
  <c r="AD17" i="67" s="1"/>
  <c r="AL17" i="52"/>
  <c r="AI33" i="81"/>
  <c r="BL32" i="81"/>
  <c r="BD32" i="81" s="1"/>
  <c r="AD33" i="81" s="1"/>
  <c r="AX66" i="53"/>
  <c r="AJ65" i="53"/>
  <c r="AJ66" i="53" s="1"/>
  <c r="BJ36" i="50"/>
  <c r="AF33" i="50" s="1"/>
  <c r="BI25" i="50"/>
  <c r="AE13" i="50" s="1"/>
  <c r="AF55" i="53"/>
  <c r="AI20" i="54"/>
  <c r="BL12" i="54"/>
  <c r="AL20" i="54" s="1"/>
  <c r="AJ54" i="55"/>
  <c r="BK20" i="50"/>
  <c r="AG18" i="50" s="1"/>
  <c r="BD12" i="70"/>
  <c r="AD22" i="70" s="1"/>
  <c r="BI33" i="50"/>
  <c r="AE36" i="50" s="1"/>
  <c r="BD31" i="68"/>
  <c r="AD32" i="68" s="1"/>
  <c r="AJ21" i="54"/>
  <c r="BH37" i="50"/>
  <c r="AD32" i="50" s="1"/>
  <c r="AK30" i="54"/>
  <c r="BM15" i="58"/>
  <c r="AI19" i="58"/>
  <c r="BL16" i="81"/>
  <c r="AI18" i="81"/>
  <c r="BL19" i="54"/>
  <c r="AL13" i="54" s="1"/>
  <c r="AI13" i="54"/>
  <c r="AK13" i="54"/>
  <c r="AK32" i="55"/>
  <c r="BD20" i="67"/>
  <c r="AD14" i="67" s="1"/>
  <c r="AF32" i="55"/>
  <c r="AM37" i="53"/>
  <c r="AE48" i="55"/>
  <c r="AI24" i="70"/>
  <c r="BC62" i="53"/>
  <c r="AR30" i="53" s="1"/>
  <c r="AD31" i="53" s="1"/>
  <c r="AD63" i="53"/>
  <c r="AI54" i="60"/>
  <c r="AE56" i="55"/>
  <c r="AE57" i="55" s="1"/>
  <c r="AI34" i="68"/>
  <c r="AI35" i="68" s="1"/>
  <c r="BL29" i="68"/>
  <c r="AL34" i="68" s="1"/>
  <c r="AL35" i="68" s="1"/>
  <c r="AD41" i="60"/>
  <c r="BK45" i="60"/>
  <c r="AI20" i="69"/>
  <c r="BL14" i="69"/>
  <c r="BD14" i="69" s="1"/>
  <c r="AD20" i="69" s="1"/>
  <c r="AK30" i="52"/>
  <c r="BD18" i="70"/>
  <c r="AD16" i="70" s="1"/>
  <c r="AI33" i="59"/>
  <c r="AI34" i="59" s="1"/>
  <c r="AK10" i="54"/>
  <c r="AI11" i="81"/>
  <c r="BL23" i="81"/>
  <c r="BB57" i="51"/>
  <c r="BB23" i="51"/>
  <c r="AD28" i="51" s="1"/>
  <c r="AD56" i="51"/>
  <c r="BC60" i="53"/>
  <c r="BB28" i="53" s="1"/>
  <c r="AN33" i="53" s="1"/>
  <c r="AR66" i="53"/>
  <c r="AD65" i="53"/>
  <c r="BE17" i="70"/>
  <c r="AE17" i="70" s="1"/>
  <c r="AM52" i="53"/>
  <c r="BL30" i="54"/>
  <c r="AL31" i="54" s="1"/>
  <c r="AI31" i="54"/>
  <c r="BJ38" i="60"/>
  <c r="BB66" i="53"/>
  <c r="AN65" i="53"/>
  <c r="AK54" i="55"/>
  <c r="BJ6" i="52"/>
  <c r="BF12" i="49"/>
  <c r="AF20" i="49" s="1"/>
  <c r="BK18" i="57"/>
  <c r="AI16" i="57"/>
  <c r="AI22" i="58"/>
  <c r="BM12" i="58"/>
  <c r="AJ22" i="59"/>
  <c r="BC11" i="59"/>
  <c r="AE22" i="59" s="1"/>
  <c r="BD18" i="67"/>
  <c r="AD16" i="67" s="1"/>
  <c r="BD17" i="49"/>
  <c r="AD15" i="49" s="1"/>
  <c r="BH14" i="50"/>
  <c r="AD24" i="50" s="1"/>
  <c r="BL12" i="68"/>
  <c r="AK29" i="52"/>
  <c r="BE13" i="67"/>
  <c r="AE21" i="67" s="1"/>
  <c r="BD19" i="68"/>
  <c r="AD15" i="68" s="1"/>
  <c r="AI16" i="58"/>
  <c r="BM18" i="58"/>
  <c r="BC17" i="59"/>
  <c r="AE16" i="59" s="1"/>
  <c r="AJ16" i="59"/>
  <c r="BK22" i="57"/>
  <c r="AI12" i="57"/>
  <c r="BL37" i="50"/>
  <c r="AH32" i="50" s="1"/>
  <c r="BD22" i="67"/>
  <c r="AD12" i="67" s="1"/>
  <c r="BD21" i="49"/>
  <c r="AD11" i="49" s="1"/>
  <c r="BH35" i="50"/>
  <c r="AD34" i="50" s="1"/>
  <c r="BE21" i="49"/>
  <c r="AE11" i="49" s="1"/>
  <c r="AH23" i="59"/>
  <c r="BD32" i="68"/>
  <c r="AD31" i="68" s="1"/>
  <c r="BI15" i="61"/>
  <c r="BJ37" i="50"/>
  <c r="AF32" i="50" s="1"/>
  <c r="BF14" i="49"/>
  <c r="AF18" i="49" s="1"/>
  <c r="BF21" i="70"/>
  <c r="AF13" i="70" s="1"/>
  <c r="BD30" i="70"/>
  <c r="AD33" i="70" s="1"/>
  <c r="AM64" i="53"/>
  <c r="BD20" i="49"/>
  <c r="AD12" i="49" s="1"/>
  <c r="AN44" i="53"/>
  <c r="AK32" i="54"/>
  <c r="AI34" i="81"/>
  <c r="BL31" i="81"/>
  <c r="BC31" i="59"/>
  <c r="AE30" i="59" s="1"/>
  <c r="AJ30" i="59"/>
  <c r="AJ33" i="52"/>
  <c r="BM30" i="52"/>
  <c r="AM33" i="52" s="1"/>
  <c r="AJ14" i="52"/>
  <c r="BM20" i="52"/>
  <c r="AM14" i="52" s="1"/>
  <c r="AK17" i="54"/>
  <c r="AI18" i="69"/>
  <c r="BL16" i="69"/>
  <c r="BD16" i="69" s="1"/>
  <c r="AD18" i="69" s="1"/>
  <c r="AF32" i="51"/>
  <c r="BD5" i="51"/>
  <c r="AF5" i="51" s="1"/>
  <c r="AK6" i="70"/>
  <c r="BK47" i="60"/>
  <c r="BD20" i="60" s="1"/>
  <c r="AE12" i="60" s="1"/>
  <c r="BG59" i="60"/>
  <c r="AH48" i="60"/>
  <c r="AH50" i="60" s="1"/>
  <c r="BG34" i="60"/>
  <c r="BG50" i="60"/>
  <c r="BK40" i="60"/>
  <c r="AD48" i="60"/>
  <c r="BC50" i="60"/>
  <c r="BC34" i="60"/>
  <c r="BJ24" i="81"/>
  <c r="BJ6" i="81"/>
  <c r="AN12" i="69" l="1"/>
  <c r="AJ33" i="92"/>
  <c r="AI34" i="49"/>
  <c r="AJ14" i="92"/>
  <c r="BD30" i="92"/>
  <c r="AE33" i="92" s="1"/>
  <c r="BH35" i="92"/>
  <c r="AJ22" i="92"/>
  <c r="BI24" i="92"/>
  <c r="BI6" i="92" s="1"/>
  <c r="AI22" i="92"/>
  <c r="BH24" i="92"/>
  <c r="BK12" i="92"/>
  <c r="BD12" i="92" s="1"/>
  <c r="AE22" i="92" s="1"/>
  <c r="AJ31" i="92"/>
  <c r="AJ32" i="92"/>
  <c r="AI16" i="92"/>
  <c r="BK18" i="92"/>
  <c r="BC18" i="92" s="1"/>
  <c r="AD16" i="92" s="1"/>
  <c r="AJ30" i="92"/>
  <c r="AJ29" i="92"/>
  <c r="AJ11" i="92"/>
  <c r="BC20" i="92"/>
  <c r="AD14" i="92" s="1"/>
  <c r="AL14" i="92"/>
  <c r="BE20" i="92"/>
  <c r="AF14" i="92" s="1"/>
  <c r="AI30" i="92"/>
  <c r="BK33" i="92"/>
  <c r="AI18" i="92"/>
  <c r="BK16" i="92"/>
  <c r="AI29" i="92"/>
  <c r="BK34" i="92"/>
  <c r="AJ19" i="92"/>
  <c r="AI11" i="92"/>
  <c r="BK23" i="92"/>
  <c r="AI15" i="92"/>
  <c r="BK19" i="92"/>
  <c r="BC19" i="92" s="1"/>
  <c r="AD15" i="92" s="1"/>
  <c r="AJ21" i="92"/>
  <c r="AJ12" i="92"/>
  <c r="AI21" i="92"/>
  <c r="BK13" i="92"/>
  <c r="BC13" i="92" s="1"/>
  <c r="AD21" i="92" s="1"/>
  <c r="BK32" i="92"/>
  <c r="AI31" i="92"/>
  <c r="BK17" i="92"/>
  <c r="AI17" i="92"/>
  <c r="AI12" i="92"/>
  <c r="BK22" i="92"/>
  <c r="BC22" i="92" s="1"/>
  <c r="AD12" i="92" s="1"/>
  <c r="AJ18" i="92"/>
  <c r="AJ16" i="92"/>
  <c r="AJ15" i="92"/>
  <c r="BD20" i="92"/>
  <c r="AE14" i="92" s="1"/>
  <c r="BK21" i="92"/>
  <c r="BC21" i="92" s="1"/>
  <c r="AD13" i="92" s="1"/>
  <c r="AI13" i="92"/>
  <c r="BK15" i="92"/>
  <c r="BC15" i="92" s="1"/>
  <c r="AD19" i="92" s="1"/>
  <c r="AI19" i="92"/>
  <c r="AI20" i="92"/>
  <c r="BK14" i="92"/>
  <c r="BC14" i="92" s="1"/>
  <c r="AD20" i="92" s="1"/>
  <c r="AJ17" i="92"/>
  <c r="AJ20" i="92"/>
  <c r="AJ13" i="92"/>
  <c r="AJ34" i="92"/>
  <c r="BI35" i="92"/>
  <c r="AI32" i="92"/>
  <c r="BK31" i="92"/>
  <c r="BC31" i="92" s="1"/>
  <c r="AD32" i="92" s="1"/>
  <c r="AL33" i="92"/>
  <c r="BE30" i="92"/>
  <c r="AF33" i="92" s="1"/>
  <c r="BK29" i="92"/>
  <c r="BM31" i="88"/>
  <c r="AD32" i="88" s="1"/>
  <c r="BQ31" i="88"/>
  <c r="AH32" i="88" s="1"/>
  <c r="BP31" i="88"/>
  <c r="AG32" i="88" s="1"/>
  <c r="AP24" i="79"/>
  <c r="BL21" i="50"/>
  <c r="AH17" i="50" s="1"/>
  <c r="AI23" i="49"/>
  <c r="BF32" i="49"/>
  <c r="AF29" i="49" s="1"/>
  <c r="BH21" i="50"/>
  <c r="AD17" i="50" s="1"/>
  <c r="BJ21" i="50"/>
  <c r="AF17" i="50" s="1"/>
  <c r="BI21" i="50"/>
  <c r="AE17" i="50" s="1"/>
  <c r="BD32" i="49"/>
  <c r="AD29" i="49" s="1"/>
  <c r="BE32" i="49"/>
  <c r="AE29" i="49" s="1"/>
  <c r="BK21" i="50"/>
  <c r="AG17" i="50" s="1"/>
  <c r="AL24" i="67"/>
  <c r="BF22" i="81"/>
  <c r="AF12" i="81" s="1"/>
  <c r="BE18" i="49"/>
  <c r="AE14" i="49" s="1"/>
  <c r="BJ15" i="50"/>
  <c r="AF23" i="50" s="1"/>
  <c r="BH15" i="50"/>
  <c r="AD23" i="50" s="1"/>
  <c r="BI15" i="50"/>
  <c r="AE23" i="50" s="1"/>
  <c r="BE22" i="81"/>
  <c r="AE12" i="81" s="1"/>
  <c r="BK15" i="50"/>
  <c r="AG23" i="50" s="1"/>
  <c r="BD18" i="49"/>
  <c r="AD14" i="49" s="1"/>
  <c r="BF18" i="49"/>
  <c r="AF14" i="49" s="1"/>
  <c r="BD22" i="81"/>
  <c r="AD12" i="81" s="1"/>
  <c r="BL15" i="50"/>
  <c r="AH23" i="50" s="1"/>
  <c r="AI16" i="61"/>
  <c r="AD48" i="51"/>
  <c r="AL23" i="49"/>
  <c r="AD57" i="51"/>
  <c r="BF8" i="55"/>
  <c r="AG20" i="55" s="1"/>
  <c r="BI8" i="55"/>
  <c r="AJ20" i="55" s="1"/>
  <c r="BJ8" i="55"/>
  <c r="AK20" i="55" s="1"/>
  <c r="BC8" i="55"/>
  <c r="AD20" i="55" s="1"/>
  <c r="BH8" i="55"/>
  <c r="AI20" i="55" s="1"/>
  <c r="BG8" i="55"/>
  <c r="AH20" i="55" s="1"/>
  <c r="BE8" i="55"/>
  <c r="AF20" i="55" s="1"/>
  <c r="BK16" i="61"/>
  <c r="BD16" i="61" s="1"/>
  <c r="AE18" i="61" s="1"/>
  <c r="BL23" i="49"/>
  <c r="BM32" i="88"/>
  <c r="AD31" i="88" s="1"/>
  <c r="BP32" i="88"/>
  <c r="AG31" i="88" s="1"/>
  <c r="BN32" i="88"/>
  <c r="AE31" i="88" s="1"/>
  <c r="BO32" i="88"/>
  <c r="AF31" i="88" s="1"/>
  <c r="BQ32" i="88"/>
  <c r="AH31" i="88" s="1"/>
  <c r="BO31" i="88"/>
  <c r="AF32" i="88" s="1"/>
  <c r="BN31" i="88"/>
  <c r="AE32" i="88" s="1"/>
  <c r="BE15" i="67"/>
  <c r="AE19" i="67" s="1"/>
  <c r="BD15" i="67"/>
  <c r="AD19" i="67" s="1"/>
  <c r="BF15" i="67"/>
  <c r="AF19" i="67" s="1"/>
  <c r="AI21" i="61"/>
  <c r="AI17" i="61"/>
  <c r="BK15" i="61"/>
  <c r="AL19" i="61" s="1"/>
  <c r="AI15" i="61"/>
  <c r="AI33" i="61"/>
  <c r="BK31" i="61"/>
  <c r="BC31" i="61" s="1"/>
  <c r="AD32" i="61" s="1"/>
  <c r="AL4" i="51"/>
  <c r="AL15" i="51" s="1"/>
  <c r="BK14" i="61"/>
  <c r="BD14" i="61" s="1"/>
  <c r="AE20" i="61" s="1"/>
  <c r="BK33" i="61"/>
  <c r="BD33" i="61" s="1"/>
  <c r="AE30" i="61" s="1"/>
  <c r="BF10" i="54"/>
  <c r="AF22" i="54" s="1"/>
  <c r="BE10" i="54"/>
  <c r="AE22" i="54" s="1"/>
  <c r="BD10" i="54"/>
  <c r="AD22" i="54" s="1"/>
  <c r="AL22" i="54"/>
  <c r="BF5" i="49"/>
  <c r="AF5" i="49" s="1"/>
  <c r="AD32" i="51"/>
  <c r="BL6" i="70"/>
  <c r="BD6" i="70" s="1"/>
  <c r="AD6" i="70" s="1"/>
  <c r="AN4" i="70" s="1"/>
  <c r="AN12" i="70" s="1"/>
  <c r="BH11" i="61"/>
  <c r="BK11" i="61" s="1"/>
  <c r="BC11" i="61" s="1"/>
  <c r="AD23" i="61" s="1"/>
  <c r="AI11" i="61"/>
  <c r="AI14" i="61"/>
  <c r="BE5" i="49"/>
  <c r="AE5" i="49" s="1"/>
  <c r="BD5" i="49"/>
  <c r="AD5" i="49" s="1"/>
  <c r="AN4" i="49" s="1"/>
  <c r="AN15" i="49" s="1"/>
  <c r="AE34" i="56"/>
  <c r="BD33" i="56"/>
  <c r="AF34" i="56" s="1"/>
  <c r="AE33" i="56"/>
  <c r="BD34" i="56"/>
  <c r="AF33" i="56" s="1"/>
  <c r="AE32" i="56"/>
  <c r="BD35" i="56"/>
  <c r="AF32" i="56" s="1"/>
  <c r="AE31" i="56"/>
  <c r="BD36" i="56"/>
  <c r="AF31" i="56" s="1"/>
  <c r="AE36" i="56"/>
  <c r="BD31" i="56"/>
  <c r="AF36" i="56" s="1"/>
  <c r="AE35" i="56"/>
  <c r="BD32" i="56"/>
  <c r="AF35" i="56" s="1"/>
  <c r="AE21" i="56"/>
  <c r="BD17" i="56"/>
  <c r="AF21" i="56" s="1"/>
  <c r="AE17" i="56"/>
  <c r="BD21" i="56"/>
  <c r="AF17" i="56" s="1"/>
  <c r="AE14" i="56"/>
  <c r="BD24" i="56"/>
  <c r="AF14" i="56" s="1"/>
  <c r="BD18" i="56"/>
  <c r="AF20" i="56" s="1"/>
  <c r="AE20" i="56"/>
  <c r="AE23" i="56"/>
  <c r="BD15" i="56"/>
  <c r="AF23" i="56" s="1"/>
  <c r="AE24" i="56"/>
  <c r="BD14" i="56"/>
  <c r="AF24" i="56" s="1"/>
  <c r="AE15" i="56"/>
  <c r="BD23" i="56"/>
  <c r="AF15" i="56" s="1"/>
  <c r="AE22" i="56"/>
  <c r="BD16" i="56"/>
  <c r="AF22" i="56" s="1"/>
  <c r="AE16" i="56"/>
  <c r="BD22" i="56"/>
  <c r="AF16" i="56" s="1"/>
  <c r="AE18" i="56"/>
  <c r="BD20" i="56"/>
  <c r="AF18" i="56" s="1"/>
  <c r="AE13" i="56"/>
  <c r="BD25" i="56"/>
  <c r="AF13" i="56" s="1"/>
  <c r="AE19" i="56"/>
  <c r="BD19" i="56"/>
  <c r="AF19" i="56" s="1"/>
  <c r="AI12" i="61"/>
  <c r="AI29" i="61"/>
  <c r="BK21" i="61"/>
  <c r="BD21" i="61" s="1"/>
  <c r="AE13" i="61" s="1"/>
  <c r="AU10" i="53"/>
  <c r="AG22" i="53" s="1"/>
  <c r="AV10" i="53"/>
  <c r="AH22" i="53" s="1"/>
  <c r="AT10" i="53"/>
  <c r="AF22" i="53" s="1"/>
  <c r="AO54" i="53"/>
  <c r="AZ10" i="53"/>
  <c r="AL22" i="53" s="1"/>
  <c r="AW10" i="53"/>
  <c r="AI22" i="53" s="1"/>
  <c r="BA10" i="53"/>
  <c r="AM22" i="53" s="1"/>
  <c r="AX10" i="53"/>
  <c r="AJ22" i="53" s="1"/>
  <c r="AR10" i="53"/>
  <c r="AD22" i="53" s="1"/>
  <c r="BB10" i="53"/>
  <c r="AN22" i="53" s="1"/>
  <c r="AY10" i="53"/>
  <c r="AK22" i="53" s="1"/>
  <c r="AS10" i="53"/>
  <c r="AE22" i="53" s="1"/>
  <c r="BF11" i="52"/>
  <c r="AE23" i="52" s="1"/>
  <c r="BE11" i="52"/>
  <c r="AD23" i="52" s="1"/>
  <c r="AM23" i="52"/>
  <c r="BG11" i="52"/>
  <c r="AF23" i="52" s="1"/>
  <c r="BF10" i="60"/>
  <c r="AG22" i="60" s="1"/>
  <c r="BD10" i="60"/>
  <c r="AE22" i="60" s="1"/>
  <c r="BJ10" i="60"/>
  <c r="AK22" i="60" s="1"/>
  <c r="BH10" i="60"/>
  <c r="AI22" i="60" s="1"/>
  <c r="BI10" i="60"/>
  <c r="AJ22" i="60" s="1"/>
  <c r="BC10" i="60"/>
  <c r="AD22" i="60" s="1"/>
  <c r="AL49" i="60"/>
  <c r="BE10" i="60"/>
  <c r="AF22" i="60" s="1"/>
  <c r="BG10" i="60"/>
  <c r="AH22" i="60" s="1"/>
  <c r="BO29" i="88"/>
  <c r="AF34" i="88" s="1"/>
  <c r="AK7" i="88"/>
  <c r="BQ34" i="88"/>
  <c r="AH29" i="88" s="1"/>
  <c r="AP29" i="88"/>
  <c r="AK6" i="89"/>
  <c r="AJ7" i="89" s="1"/>
  <c r="BL6" i="89"/>
  <c r="AE6" i="89" s="1"/>
  <c r="AP24" i="88"/>
  <c r="BN30" i="88"/>
  <c r="AE33" i="88" s="1"/>
  <c r="AP33" i="88"/>
  <c r="BQ29" i="88"/>
  <c r="AH34" i="88" s="1"/>
  <c r="AP34" i="88"/>
  <c r="BL24" i="70"/>
  <c r="BK48" i="55"/>
  <c r="BK32" i="55"/>
  <c r="BC5" i="55" s="1"/>
  <c r="AD5" i="55" s="1"/>
  <c r="AM4" i="55" s="1"/>
  <c r="AM15" i="55" s="1"/>
  <c r="BM24" i="58"/>
  <c r="AH5" i="65"/>
  <c r="BE6" i="67"/>
  <c r="AE6" i="67" s="1"/>
  <c r="AG7" i="50"/>
  <c r="BJ19" i="60"/>
  <c r="AK13" i="60" s="1"/>
  <c r="AK6" i="58"/>
  <c r="BD19" i="60"/>
  <c r="AE13" i="60" s="1"/>
  <c r="BH7" i="50"/>
  <c r="AD7" i="50" s="1"/>
  <c r="BJ7" i="50"/>
  <c r="AL40" i="60"/>
  <c r="AH7" i="50"/>
  <c r="BD6" i="67"/>
  <c r="AD6" i="67" s="1"/>
  <c r="AN4" i="67" s="1"/>
  <c r="AN15" i="67" s="1"/>
  <c r="AE7" i="50"/>
  <c r="BC19" i="60"/>
  <c r="AD13" i="60" s="1"/>
  <c r="BI7" i="50"/>
  <c r="BK7" i="50"/>
  <c r="BL7" i="50"/>
  <c r="AF7" i="50"/>
  <c r="BF6" i="67"/>
  <c r="AF6" i="67" s="1"/>
  <c r="BF33" i="54"/>
  <c r="AF28" i="54" s="1"/>
  <c r="BF13" i="54"/>
  <c r="AF19" i="54" s="1"/>
  <c r="AJ32" i="65"/>
  <c r="BI19" i="60"/>
  <c r="AJ13" i="60" s="1"/>
  <c r="BE15" i="60"/>
  <c r="AF17" i="60" s="1"/>
  <c r="BF30" i="69"/>
  <c r="AF33" i="69" s="1"/>
  <c r="AO37" i="53"/>
  <c r="AI5" i="65"/>
  <c r="BG19" i="60"/>
  <c r="AH13" i="60" s="1"/>
  <c r="BF19" i="60"/>
  <c r="AG13" i="60" s="1"/>
  <c r="AF5" i="65"/>
  <c r="BH19" i="60"/>
  <c r="AI13" i="60" s="1"/>
  <c r="AN5" i="65"/>
  <c r="AG5" i="65"/>
  <c r="AE5" i="65"/>
  <c r="BI16" i="50"/>
  <c r="AE22" i="50" s="1"/>
  <c r="AR5" i="65"/>
  <c r="BH35" i="61"/>
  <c r="BK35" i="61" s="1"/>
  <c r="BE30" i="69"/>
  <c r="AE33" i="69" s="1"/>
  <c r="AP5" i="65"/>
  <c r="AQ5" i="65"/>
  <c r="AM5" i="65"/>
  <c r="AD5" i="65" s="1"/>
  <c r="BC15" i="60"/>
  <c r="AD17" i="60" s="1"/>
  <c r="AL44" i="60"/>
  <c r="BH15" i="60"/>
  <c r="AI17" i="60" s="1"/>
  <c r="BF15" i="60"/>
  <c r="AG17" i="60" s="1"/>
  <c r="BJ15" i="60"/>
  <c r="AK17" i="60" s="1"/>
  <c r="BD30" i="69"/>
  <c r="AD33" i="69" s="1"/>
  <c r="BK6" i="57"/>
  <c r="AL6" i="57" s="1"/>
  <c r="BG15" i="60"/>
  <c r="AH17" i="60" s="1"/>
  <c r="BD15" i="60"/>
  <c r="AE17" i="60" s="1"/>
  <c r="AX5" i="53"/>
  <c r="AJ5" i="53" s="1"/>
  <c r="AU5" i="53"/>
  <c r="AG5" i="53" s="1"/>
  <c r="BA31" i="53"/>
  <c r="AM30" i="53" s="1"/>
  <c r="BJ18" i="50"/>
  <c r="AF20" i="50" s="1"/>
  <c r="BI18" i="50"/>
  <c r="AE20" i="50" s="1"/>
  <c r="BF15" i="54"/>
  <c r="AF17" i="54" s="1"/>
  <c r="BE33" i="54"/>
  <c r="AE28" i="54" s="1"/>
  <c r="BB5" i="53"/>
  <c r="AN5" i="53" s="1"/>
  <c r="BA5" i="53"/>
  <c r="AM5" i="53" s="1"/>
  <c r="AS5" i="53"/>
  <c r="AE5" i="53" s="1"/>
  <c r="AZ5" i="53"/>
  <c r="AL5" i="53" s="1"/>
  <c r="BF29" i="52"/>
  <c r="AE34" i="52" s="1"/>
  <c r="BA21" i="53"/>
  <c r="AM11" i="53" s="1"/>
  <c r="AT5" i="53"/>
  <c r="AF5" i="53" s="1"/>
  <c r="BJ24" i="55"/>
  <c r="AK27" i="55" s="1"/>
  <c r="BI24" i="55"/>
  <c r="AJ27" i="55" s="1"/>
  <c r="AR5" i="53"/>
  <c r="AD5" i="53" s="1"/>
  <c r="BF28" i="49"/>
  <c r="AF33" i="49" s="1"/>
  <c r="AW5" i="53"/>
  <c r="AI5" i="53" s="1"/>
  <c r="AV5" i="53"/>
  <c r="AH5" i="53" s="1"/>
  <c r="BJ13" i="55"/>
  <c r="AK15" i="55" s="1"/>
  <c r="BM6" i="89"/>
  <c r="AF6" i="89" s="1"/>
  <c r="BN6" i="89"/>
  <c r="AG6" i="89" s="1"/>
  <c r="AI31" i="61"/>
  <c r="BL16" i="50"/>
  <c r="AH22" i="50" s="1"/>
  <c r="BB20" i="53"/>
  <c r="AN12" i="53" s="1"/>
  <c r="BA12" i="53"/>
  <c r="AM20" i="53" s="1"/>
  <c r="BA20" i="53"/>
  <c r="AM12" i="53" s="1"/>
  <c r="BJ25" i="55"/>
  <c r="AK26" i="55" s="1"/>
  <c r="BE18" i="81"/>
  <c r="AE16" i="81" s="1"/>
  <c r="BF18" i="81"/>
  <c r="AF16" i="81" s="1"/>
  <c r="BH16" i="50"/>
  <c r="AD22" i="50" s="1"/>
  <c r="AE50" i="60"/>
  <c r="BK32" i="61"/>
  <c r="AL31" i="61" s="1"/>
  <c r="BJ19" i="55"/>
  <c r="AK9" i="55" s="1"/>
  <c r="BB12" i="53"/>
  <c r="AN20" i="53" s="1"/>
  <c r="BE28" i="49"/>
  <c r="AE33" i="49" s="1"/>
  <c r="BI13" i="55"/>
  <c r="AJ15" i="55" s="1"/>
  <c r="BI11" i="55"/>
  <c r="AJ17" i="55" s="1"/>
  <c r="BQ30" i="88"/>
  <c r="AH33" i="88" s="1"/>
  <c r="BN29" i="88"/>
  <c r="AE34" i="88" s="1"/>
  <c r="BM29" i="88"/>
  <c r="AD34" i="88" s="1"/>
  <c r="BP34" i="88"/>
  <c r="AG29" i="88" s="1"/>
  <c r="AN6" i="89"/>
  <c r="BO34" i="88"/>
  <c r="AF29" i="88" s="1"/>
  <c r="BM34" i="88"/>
  <c r="AD29" i="88" s="1"/>
  <c r="BN34" i="88"/>
  <c r="AE29" i="88" s="1"/>
  <c r="BP30" i="88"/>
  <c r="AG33" i="88" s="1"/>
  <c r="BE22" i="82"/>
  <c r="AE12" i="82" s="1"/>
  <c r="BO30" i="88"/>
  <c r="AF33" i="88" s="1"/>
  <c r="BM30" i="88"/>
  <c r="AD33" i="88" s="1"/>
  <c r="BO6" i="88"/>
  <c r="AF6" i="88" s="1"/>
  <c r="BD22" i="82"/>
  <c r="AD12" i="82" s="1"/>
  <c r="BQ6" i="88"/>
  <c r="AH6" i="88" s="1"/>
  <c r="AP6" i="88"/>
  <c r="BP6" i="88"/>
  <c r="AG6" i="88" s="1"/>
  <c r="AL12" i="82"/>
  <c r="BC28" i="59"/>
  <c r="AE33" i="59" s="1"/>
  <c r="BB33" i="53"/>
  <c r="AN28" i="53" s="1"/>
  <c r="BF6" i="58"/>
  <c r="AE6" i="58" s="1"/>
  <c r="BD15" i="54"/>
  <c r="AD17" i="54" s="1"/>
  <c r="BE15" i="54"/>
  <c r="AE17" i="54" s="1"/>
  <c r="BL35" i="67"/>
  <c r="BF18" i="54"/>
  <c r="AF14" i="54" s="1"/>
  <c r="AR33" i="53"/>
  <c r="AD28" i="53" s="1"/>
  <c r="BC12" i="55"/>
  <c r="AD16" i="55" s="1"/>
  <c r="BG13" i="52"/>
  <c r="AF21" i="52" s="1"/>
  <c r="BC15" i="55"/>
  <c r="AD13" i="55" s="1"/>
  <c r="BJ9" i="55"/>
  <c r="AK19" i="55" s="1"/>
  <c r="BF13" i="52"/>
  <c r="AE21" i="52" s="1"/>
  <c r="BA29" i="53"/>
  <c r="AM32" i="53" s="1"/>
  <c r="BG6" i="58"/>
  <c r="AF6" i="58" s="1"/>
  <c r="AR29" i="53"/>
  <c r="AD32" i="53" s="1"/>
  <c r="BK38" i="60"/>
  <c r="BH11" i="60" s="1"/>
  <c r="AI21" i="60" s="1"/>
  <c r="BH29" i="60"/>
  <c r="AI26" i="60" s="1"/>
  <c r="BF29" i="60"/>
  <c r="AG26" i="60" s="1"/>
  <c r="BI26" i="55"/>
  <c r="AJ25" i="55" s="1"/>
  <c r="BG29" i="60"/>
  <c r="AH26" i="60" s="1"/>
  <c r="BK24" i="57"/>
  <c r="AP20" i="50"/>
  <c r="BH18" i="50"/>
  <c r="AD20" i="50" s="1"/>
  <c r="BJ26" i="55"/>
  <c r="AK25" i="55" s="1"/>
  <c r="BD18" i="81"/>
  <c r="AD16" i="81" s="1"/>
  <c r="BF16" i="54"/>
  <c r="AF16" i="54" s="1"/>
  <c r="BG29" i="52"/>
  <c r="AF34" i="52" s="1"/>
  <c r="BF29" i="54"/>
  <c r="AF32" i="54" s="1"/>
  <c r="BG16" i="52"/>
  <c r="AF18" i="52" s="1"/>
  <c r="AH59" i="60"/>
  <c r="BE16" i="54"/>
  <c r="AE16" i="54" s="1"/>
  <c r="BB18" i="53"/>
  <c r="AN14" i="53" s="1"/>
  <c r="BF16" i="52"/>
  <c r="AE18" i="52" s="1"/>
  <c r="BF31" i="52"/>
  <c r="AE32" i="52" s="1"/>
  <c r="BE13" i="52"/>
  <c r="AD21" i="52" s="1"/>
  <c r="BD16" i="54"/>
  <c r="AD16" i="54" s="1"/>
  <c r="AJ6" i="59"/>
  <c r="BB6" i="59"/>
  <c r="AD6" i="59" s="1"/>
  <c r="AL4" i="59" s="1"/>
  <c r="AL15" i="59" s="1"/>
  <c r="BC6" i="59"/>
  <c r="AE6" i="59" s="1"/>
  <c r="AP22" i="50"/>
  <c r="BK16" i="50"/>
  <c r="AG22" i="50" s="1"/>
  <c r="BK18" i="50"/>
  <c r="AG20" i="50" s="1"/>
  <c r="BF34" i="52"/>
  <c r="AE29" i="52" s="1"/>
  <c r="AR28" i="53"/>
  <c r="AD33" i="53" s="1"/>
  <c r="BF22" i="54"/>
  <c r="AF10" i="54" s="1"/>
  <c r="BF33" i="52"/>
  <c r="AE30" i="52" s="1"/>
  <c r="BG17" i="52"/>
  <c r="AF17" i="52" s="1"/>
  <c r="BG21" i="52"/>
  <c r="AF13" i="52" s="1"/>
  <c r="BD13" i="54"/>
  <c r="AD19" i="54" s="1"/>
  <c r="BE17" i="54"/>
  <c r="AE15" i="54" s="1"/>
  <c r="BB22" i="53"/>
  <c r="AN10" i="53" s="1"/>
  <c r="BE34" i="52"/>
  <c r="AD29" i="52" s="1"/>
  <c r="BB17" i="53"/>
  <c r="AN15" i="53" s="1"/>
  <c r="BB31" i="53"/>
  <c r="AN30" i="53" s="1"/>
  <c r="BE20" i="54"/>
  <c r="AE12" i="54" s="1"/>
  <c r="BF17" i="54"/>
  <c r="AF15" i="54" s="1"/>
  <c r="AS28" i="53"/>
  <c r="AE33" i="53" s="1"/>
  <c r="BE22" i="54"/>
  <c r="AE10" i="54" s="1"/>
  <c r="BI9" i="55"/>
  <c r="AJ19" i="55" s="1"/>
  <c r="BF31" i="54"/>
  <c r="AF30" i="54" s="1"/>
  <c r="BG33" i="52"/>
  <c r="AF30" i="52" s="1"/>
  <c r="BG34" i="52"/>
  <c r="AF29" i="52" s="1"/>
  <c r="BD18" i="54"/>
  <c r="AD14" i="54" s="1"/>
  <c r="BF14" i="52"/>
  <c r="AE20" i="52" s="1"/>
  <c r="BA22" i="53"/>
  <c r="AM10" i="53" s="1"/>
  <c r="AT28" i="53"/>
  <c r="AF33" i="53" s="1"/>
  <c r="BN33" i="88"/>
  <c r="AE30" i="88" s="1"/>
  <c r="BO33" i="88"/>
  <c r="AF30" i="88" s="1"/>
  <c r="BP33" i="88"/>
  <c r="AG30" i="88" s="1"/>
  <c r="BQ33" i="88"/>
  <c r="AH30" i="88" s="1"/>
  <c r="BM6" i="88"/>
  <c r="AD6" i="88" s="1"/>
  <c r="AR4" i="88" s="1"/>
  <c r="BF16" i="82"/>
  <c r="AF18" i="82" s="1"/>
  <c r="BF16" i="80"/>
  <c r="AF18" i="80" s="1"/>
  <c r="BK6" i="89"/>
  <c r="AD6" i="89" s="1"/>
  <c r="AP4" i="89" s="1"/>
  <c r="AL18" i="80"/>
  <c r="AL24" i="80" s="1"/>
  <c r="AL21" i="82"/>
  <c r="BE31" i="84"/>
  <c r="AE34" i="84" s="1"/>
  <c r="BD31" i="84"/>
  <c r="AD34" i="84" s="1"/>
  <c r="AL12" i="85"/>
  <c r="BE19" i="85"/>
  <c r="AE15" i="85" s="1"/>
  <c r="BD22" i="85"/>
  <c r="AD12" i="85" s="1"/>
  <c r="BF22" i="85"/>
  <c r="AF12" i="85" s="1"/>
  <c r="BF17" i="82"/>
  <c r="AF17" i="82" s="1"/>
  <c r="AL17" i="82"/>
  <c r="BE17" i="82"/>
  <c r="AE17" i="82" s="1"/>
  <c r="BL6" i="84"/>
  <c r="BE6" i="84" s="1"/>
  <c r="AE6" i="84" s="1"/>
  <c r="BE35" i="85"/>
  <c r="AE30" i="85" s="1"/>
  <c r="BF31" i="85"/>
  <c r="AF34" i="85" s="1"/>
  <c r="BF35" i="85"/>
  <c r="AF30" i="85" s="1"/>
  <c r="AL31" i="85"/>
  <c r="BF18" i="85"/>
  <c r="AF16" i="85" s="1"/>
  <c r="BL36" i="84"/>
  <c r="BF17" i="85"/>
  <c r="AF17" i="85" s="1"/>
  <c r="BF33" i="85"/>
  <c r="AF32" i="85" s="1"/>
  <c r="AL30" i="85"/>
  <c r="AL33" i="82"/>
  <c r="BE13" i="82"/>
  <c r="AE21" i="82" s="1"/>
  <c r="BF15" i="85"/>
  <c r="AF19" i="85" s="1"/>
  <c r="BE31" i="82"/>
  <c r="AE34" i="82" s="1"/>
  <c r="BF13" i="82"/>
  <c r="AF21" i="82" s="1"/>
  <c r="BF21" i="85"/>
  <c r="AF13" i="85" s="1"/>
  <c r="AK24" i="85"/>
  <c r="BF19" i="85"/>
  <c r="AF15" i="85" s="1"/>
  <c r="BD19" i="85"/>
  <c r="AD15" i="85" s="1"/>
  <c r="BD32" i="85"/>
  <c r="AD33" i="85" s="1"/>
  <c r="BD33" i="85"/>
  <c r="AD32" i="85" s="1"/>
  <c r="BD18" i="85"/>
  <c r="AD16" i="85" s="1"/>
  <c r="BE33" i="85"/>
  <c r="AE32" i="85" s="1"/>
  <c r="BF32" i="82"/>
  <c r="AF33" i="82" s="1"/>
  <c r="BD32" i="82"/>
  <c r="AD33" i="82" s="1"/>
  <c r="BJ6" i="90"/>
  <c r="AF6" i="90" s="1"/>
  <c r="AL16" i="85"/>
  <c r="AK36" i="85"/>
  <c r="BL36" i="85"/>
  <c r="BK6" i="90"/>
  <c r="AG6" i="90" s="1"/>
  <c r="BE30" i="85"/>
  <c r="AE35" i="85" s="1"/>
  <c r="BD12" i="85"/>
  <c r="AD22" i="85" s="1"/>
  <c r="AK6" i="84"/>
  <c r="AL14" i="85"/>
  <c r="BD17" i="85"/>
  <c r="AD17" i="85" s="1"/>
  <c r="AL17" i="85"/>
  <c r="BE34" i="85"/>
  <c r="AE31" i="85" s="1"/>
  <c r="BD34" i="85"/>
  <c r="AD31" i="85" s="1"/>
  <c r="AP6" i="90"/>
  <c r="BP24" i="83"/>
  <c r="BE33" i="86"/>
  <c r="AE32" i="86" s="1"/>
  <c r="BL24" i="86"/>
  <c r="AL22" i="85"/>
  <c r="BD23" i="85"/>
  <c r="AD11" i="85" s="1"/>
  <c r="BF23" i="85"/>
  <c r="AF11" i="85" s="1"/>
  <c r="AI36" i="85"/>
  <c r="BL36" i="82"/>
  <c r="BE16" i="82"/>
  <c r="AE18" i="82" s="1"/>
  <c r="BE16" i="85"/>
  <c r="AE18" i="85" s="1"/>
  <c r="BF16" i="85"/>
  <c r="AF18" i="85" s="1"/>
  <c r="AL18" i="85"/>
  <c r="BE20" i="85"/>
  <c r="AE14" i="85" s="1"/>
  <c r="BF20" i="85"/>
  <c r="AF14" i="85" s="1"/>
  <c r="BE14" i="85"/>
  <c r="AE20" i="85" s="1"/>
  <c r="BD14" i="85"/>
  <c r="AD20" i="85" s="1"/>
  <c r="AL20" i="85"/>
  <c r="BD31" i="85"/>
  <c r="AD34" i="85" s="1"/>
  <c r="AL34" i="85"/>
  <c r="BF30" i="85"/>
  <c r="AF35" i="85" s="1"/>
  <c r="BL24" i="85"/>
  <c r="AL18" i="82"/>
  <c r="AI36" i="82"/>
  <c r="BD13" i="85"/>
  <c r="AD21" i="85" s="1"/>
  <c r="BF13" i="85"/>
  <c r="AF21" i="85" s="1"/>
  <c r="BD30" i="85"/>
  <c r="AD35" i="85" s="1"/>
  <c r="BE32" i="85"/>
  <c r="AE33" i="85" s="1"/>
  <c r="BF32" i="85"/>
  <c r="AF33" i="85" s="1"/>
  <c r="BE13" i="85"/>
  <c r="AE21" i="85" s="1"/>
  <c r="BF31" i="82"/>
  <c r="AF34" i="82" s="1"/>
  <c r="AI24" i="85"/>
  <c r="BD21" i="85"/>
  <c r="AD13" i="85" s="1"/>
  <c r="AL13" i="85"/>
  <c r="BL6" i="85"/>
  <c r="BE6" i="85" s="1"/>
  <c r="BD15" i="85"/>
  <c r="AD19" i="85" s="1"/>
  <c r="BF12" i="85"/>
  <c r="AF22" i="85" s="1"/>
  <c r="BE23" i="85"/>
  <c r="AE11" i="85" s="1"/>
  <c r="BE15" i="85"/>
  <c r="AE19" i="85" s="1"/>
  <c r="BD33" i="86"/>
  <c r="AD32" i="86" s="1"/>
  <c r="BL36" i="86"/>
  <c r="AL32" i="86"/>
  <c r="BE16" i="84"/>
  <c r="AE18" i="84" s="1"/>
  <c r="AL34" i="84"/>
  <c r="AL36" i="84" s="1"/>
  <c r="BD16" i="80"/>
  <c r="AD18" i="80" s="1"/>
  <c r="AL36" i="80"/>
  <c r="BI6" i="90"/>
  <c r="AE6" i="90" s="1"/>
  <c r="BH6" i="90"/>
  <c r="AD6" i="90" s="1"/>
  <c r="AD23" i="83"/>
  <c r="AD21" i="83"/>
  <c r="BP6" i="83"/>
  <c r="BH6" i="83" s="1"/>
  <c r="AF6" i="83" s="1"/>
  <c r="AD22" i="83"/>
  <c r="AL34" i="82"/>
  <c r="AL36" i="86"/>
  <c r="AE6" i="88"/>
  <c r="BI6" i="82"/>
  <c r="AI6" i="82" s="1"/>
  <c r="BL6" i="80"/>
  <c r="BF6" i="80" s="1"/>
  <c r="AF6" i="80" s="1"/>
  <c r="AN35" i="89"/>
  <c r="BL24" i="82"/>
  <c r="AL6" i="86"/>
  <c r="AI24" i="82"/>
  <c r="BF6" i="86"/>
  <c r="AF6" i="86" s="1"/>
  <c r="AN24" i="89"/>
  <c r="AN36" i="83"/>
  <c r="BD6" i="86"/>
  <c r="AD6" i="86" s="1"/>
  <c r="AJ24" i="86"/>
  <c r="BH29" i="90"/>
  <c r="AD34" i="90" s="1"/>
  <c r="BJ29" i="90"/>
  <c r="AF34" i="90" s="1"/>
  <c r="AP34" i="90"/>
  <c r="AP35" i="90" s="1"/>
  <c r="BL29" i="90"/>
  <c r="AH34" i="90" s="1"/>
  <c r="BI29" i="90"/>
  <c r="AE34" i="90" s="1"/>
  <c r="BM33" i="88"/>
  <c r="AD30" i="88" s="1"/>
  <c r="AL14" i="86"/>
  <c r="BD20" i="86"/>
  <c r="AD14" i="86" s="1"/>
  <c r="BE20" i="86"/>
  <c r="AE14" i="86" s="1"/>
  <c r="BF20" i="86"/>
  <c r="AF14" i="86" s="1"/>
  <c r="BE17" i="86"/>
  <c r="AE17" i="86" s="1"/>
  <c r="BD17" i="86"/>
  <c r="AD17" i="86" s="1"/>
  <c r="AL17" i="86"/>
  <c r="BF17" i="86"/>
  <c r="AF17" i="86" s="1"/>
  <c r="AL16" i="86"/>
  <c r="BF18" i="86"/>
  <c r="AF16" i="86" s="1"/>
  <c r="BD18" i="86"/>
  <c r="AD16" i="86" s="1"/>
  <c r="BE18" i="86"/>
  <c r="AE16" i="86" s="1"/>
  <c r="BF14" i="86"/>
  <c r="AF20" i="86" s="1"/>
  <c r="AL20" i="86"/>
  <c r="BD14" i="86"/>
  <c r="AD20" i="86" s="1"/>
  <c r="BE14" i="86"/>
  <c r="AE20" i="86" s="1"/>
  <c r="BL12" i="90"/>
  <c r="AH22" i="90" s="1"/>
  <c r="AP22" i="90"/>
  <c r="AP24" i="90" s="1"/>
  <c r="BH12" i="90"/>
  <c r="AD22" i="90" s="1"/>
  <c r="BI12" i="90"/>
  <c r="AE22" i="90" s="1"/>
  <c r="BJ12" i="90"/>
  <c r="AF22" i="90" s="1"/>
  <c r="BK12" i="90"/>
  <c r="AG22" i="90" s="1"/>
  <c r="AL18" i="84"/>
  <c r="AL24" i="84" s="1"/>
  <c r="BD16" i="84"/>
  <c r="AD18" i="84" s="1"/>
  <c r="AN24" i="83"/>
  <c r="BJ6" i="79"/>
  <c r="AF6" i="79" s="1"/>
  <c r="BI6" i="79"/>
  <c r="AE6" i="79" s="1"/>
  <c r="BH6" i="79"/>
  <c r="AD6" i="79" s="1"/>
  <c r="BL6" i="79"/>
  <c r="AH6" i="79" s="1"/>
  <c r="AP6" i="79"/>
  <c r="BE6" i="68"/>
  <c r="AE6" i="68" s="1"/>
  <c r="BF15" i="52"/>
  <c r="AE19" i="52" s="1"/>
  <c r="BI32" i="50"/>
  <c r="AE37" i="50" s="1"/>
  <c r="BD30" i="60"/>
  <c r="AE25" i="60" s="1"/>
  <c r="BC25" i="55"/>
  <c r="AD26" i="55" s="1"/>
  <c r="AL35" i="52"/>
  <c r="BC18" i="55"/>
  <c r="AD10" i="55" s="1"/>
  <c r="BB19" i="53"/>
  <c r="AN13" i="53" s="1"/>
  <c r="BE6" i="58"/>
  <c r="AD6" i="58" s="1"/>
  <c r="AN4" i="58" s="1"/>
  <c r="AN16" i="58" s="1"/>
  <c r="BG15" i="52"/>
  <c r="AF19" i="52" s="1"/>
  <c r="AK35" i="52"/>
  <c r="AI24" i="81"/>
  <c r="BG30" i="60"/>
  <c r="AH25" i="60" s="1"/>
  <c r="BE19" i="52"/>
  <c r="AD15" i="52" s="1"/>
  <c r="AX19" i="53"/>
  <c r="AJ13" i="53" s="1"/>
  <c r="BJ32" i="50"/>
  <c r="AF37" i="50" s="1"/>
  <c r="BE29" i="69"/>
  <c r="AE34" i="69" s="1"/>
  <c r="BH30" i="60"/>
  <c r="AI25" i="60" s="1"/>
  <c r="BC30" i="60"/>
  <c r="AD25" i="60" s="1"/>
  <c r="BD22" i="54"/>
  <c r="AD10" i="54" s="1"/>
  <c r="AQ13" i="65"/>
  <c r="AH15" i="65" s="1"/>
  <c r="AO13" i="65"/>
  <c r="AF15" i="65" s="1"/>
  <c r="AM13" i="65"/>
  <c r="AD15" i="65" s="1"/>
  <c r="AR13" i="65"/>
  <c r="AI15" i="65" s="1"/>
  <c r="AN13" i="65"/>
  <c r="AE15" i="65" s="1"/>
  <c r="AJ42" i="65"/>
  <c r="AJ48" i="65" s="1"/>
  <c r="BE20" i="61"/>
  <c r="AF14" i="61" s="1"/>
  <c r="BD20" i="61"/>
  <c r="AE14" i="61" s="1"/>
  <c r="AL14" i="61"/>
  <c r="BC20" i="61"/>
  <c r="AD14" i="61" s="1"/>
  <c r="AK23" i="54"/>
  <c r="BD12" i="54"/>
  <c r="AD20" i="54" s="1"/>
  <c r="BE15" i="52"/>
  <c r="AD19" i="52" s="1"/>
  <c r="BF17" i="52"/>
  <c r="AE17" i="52" s="1"/>
  <c r="AI24" i="57"/>
  <c r="AR11" i="53"/>
  <c r="AD21" i="53" s="1"/>
  <c r="BE17" i="52"/>
  <c r="AD17" i="52" s="1"/>
  <c r="AR14" i="53"/>
  <c r="AD18" i="53" s="1"/>
  <c r="AR18" i="53"/>
  <c r="AD14" i="53" s="1"/>
  <c r="AR16" i="53"/>
  <c r="AD16" i="53" s="1"/>
  <c r="BE29" i="54"/>
  <c r="AE32" i="54" s="1"/>
  <c r="BD29" i="69"/>
  <c r="AD34" i="69" s="1"/>
  <c r="BD29" i="54"/>
  <c r="AD32" i="54" s="1"/>
  <c r="BD17" i="54"/>
  <c r="AD15" i="54" s="1"/>
  <c r="BE31" i="52"/>
  <c r="AD32" i="52" s="1"/>
  <c r="AP13" i="65"/>
  <c r="AG15" i="65" s="1"/>
  <c r="BE16" i="52"/>
  <c r="AD18" i="52" s="1"/>
  <c r="AL46" i="60"/>
  <c r="BD13" i="60"/>
  <c r="AE19" i="60" s="1"/>
  <c r="BI13" i="60"/>
  <c r="AJ19" i="60" s="1"/>
  <c r="BC13" i="60"/>
  <c r="AD19" i="60" s="1"/>
  <c r="BE13" i="60"/>
  <c r="AF19" i="60" s="1"/>
  <c r="BG13" i="60"/>
  <c r="AH19" i="60" s="1"/>
  <c r="BH13" i="60"/>
  <c r="AI19" i="60" s="1"/>
  <c r="BJ13" i="60"/>
  <c r="AK19" i="60" s="1"/>
  <c r="AL16" i="57"/>
  <c r="BE18" i="57"/>
  <c r="AF16" i="57" s="1"/>
  <c r="BD18" i="57"/>
  <c r="AE16" i="57" s="1"/>
  <c r="AL21" i="57"/>
  <c r="BD13" i="57"/>
  <c r="AE21" i="57" s="1"/>
  <c r="BE13" i="57"/>
  <c r="AF21" i="57" s="1"/>
  <c r="AK57" i="55"/>
  <c r="BF30" i="54"/>
  <c r="AF31" i="54" s="1"/>
  <c r="BG17" i="55"/>
  <c r="AH11" i="55" s="1"/>
  <c r="BF17" i="55"/>
  <c r="AG11" i="55" s="1"/>
  <c r="BH17" i="55"/>
  <c r="AI11" i="55" s="1"/>
  <c r="BD17" i="55"/>
  <c r="AE11" i="55" s="1"/>
  <c r="BE17" i="55"/>
  <c r="AF11" i="55" s="1"/>
  <c r="AL32" i="69"/>
  <c r="BE31" i="69"/>
  <c r="AE32" i="69" s="1"/>
  <c r="BF31" i="69"/>
  <c r="AF32" i="69" s="1"/>
  <c r="AL34" i="57"/>
  <c r="BK35" i="57"/>
  <c r="AL30" i="69"/>
  <c r="BE33" i="69"/>
  <c r="AE30" i="69" s="1"/>
  <c r="BF33" i="69"/>
  <c r="AF30" i="69" s="1"/>
  <c r="BD29" i="57"/>
  <c r="AE34" i="57" s="1"/>
  <c r="AO61" i="53"/>
  <c r="AU32" i="53"/>
  <c r="AG29" i="53" s="1"/>
  <c r="AT32" i="53"/>
  <c r="AF29" i="53" s="1"/>
  <c r="AW32" i="53"/>
  <c r="AI29" i="53" s="1"/>
  <c r="AS32" i="53"/>
  <c r="AE29" i="53" s="1"/>
  <c r="AV32" i="53"/>
  <c r="AH29" i="53" s="1"/>
  <c r="AY32" i="53"/>
  <c r="AK29" i="53" s="1"/>
  <c r="AX32" i="53"/>
  <c r="AJ29" i="53" s="1"/>
  <c r="AZ32" i="53"/>
  <c r="AL29" i="53" s="1"/>
  <c r="AL30" i="81"/>
  <c r="BF35" i="81"/>
  <c r="AF30" i="81" s="1"/>
  <c r="BE35" i="81"/>
  <c r="AE30" i="81" s="1"/>
  <c r="AJ35" i="52"/>
  <c r="BE27" i="55"/>
  <c r="AF24" i="55" s="1"/>
  <c r="BD27" i="55"/>
  <c r="AE24" i="55" s="1"/>
  <c r="BG27" i="55"/>
  <c r="AH24" i="55" s="1"/>
  <c r="BF27" i="55"/>
  <c r="AG24" i="55" s="1"/>
  <c r="BH27" i="55"/>
  <c r="AI24" i="55" s="1"/>
  <c r="BF21" i="58"/>
  <c r="AE13" i="58" s="1"/>
  <c r="BE21" i="58"/>
  <c r="AD13" i="58" s="1"/>
  <c r="AL13" i="58"/>
  <c r="BG21" i="58"/>
  <c r="AF13" i="58" s="1"/>
  <c r="BF32" i="54"/>
  <c r="AF29" i="54" s="1"/>
  <c r="BH12" i="61"/>
  <c r="AI35" i="69"/>
  <c r="AO43" i="53"/>
  <c r="AV21" i="53"/>
  <c r="AH11" i="53" s="1"/>
  <c r="AX21" i="53"/>
  <c r="AJ11" i="53" s="1"/>
  <c r="AU21" i="53"/>
  <c r="AG11" i="53" s="1"/>
  <c r="AT21" i="53"/>
  <c r="AF11" i="53" s="1"/>
  <c r="AZ21" i="53"/>
  <c r="AL11" i="53" s="1"/>
  <c r="AW21" i="53"/>
  <c r="AI11" i="53" s="1"/>
  <c r="AS21" i="53"/>
  <c r="AE11" i="53" s="1"/>
  <c r="AY21" i="53"/>
  <c r="AK11" i="53" s="1"/>
  <c r="AL15" i="69"/>
  <c r="BF19" i="69"/>
  <c r="AF15" i="69" s="1"/>
  <c r="BE19" i="69"/>
  <c r="AE15" i="69" s="1"/>
  <c r="BE29" i="57"/>
  <c r="AF34" i="57" s="1"/>
  <c r="AI24" i="69"/>
  <c r="BE29" i="70"/>
  <c r="AE34" i="70" s="1"/>
  <c r="AL22" i="81"/>
  <c r="BE12" i="81"/>
  <c r="AE22" i="81" s="1"/>
  <c r="BF12" i="81"/>
  <c r="AF22" i="81" s="1"/>
  <c r="AL17" i="61"/>
  <c r="BD17" i="61"/>
  <c r="AE17" i="61" s="1"/>
  <c r="BE17" i="61"/>
  <c r="AF17" i="61" s="1"/>
  <c r="AJ57" i="55"/>
  <c r="AJ34" i="54"/>
  <c r="AL24" i="52"/>
  <c r="AL19" i="69"/>
  <c r="BF15" i="69"/>
  <c r="AF19" i="69" s="1"/>
  <c r="BE15" i="69"/>
  <c r="AE19" i="69" s="1"/>
  <c r="AM66" i="53"/>
  <c r="AL15" i="81"/>
  <c r="BF19" i="81"/>
  <c r="AF15" i="81" s="1"/>
  <c r="BE19" i="81"/>
  <c r="AE15" i="81" s="1"/>
  <c r="AE58" i="60"/>
  <c r="AE59" i="60" s="1"/>
  <c r="AK24" i="52"/>
  <c r="BE20" i="52"/>
  <c r="AD14" i="52" s="1"/>
  <c r="BD30" i="54"/>
  <c r="AD31" i="54" s="1"/>
  <c r="BC66" i="53"/>
  <c r="AO65" i="53"/>
  <c r="AL11" i="81"/>
  <c r="BE23" i="81"/>
  <c r="AE11" i="81" s="1"/>
  <c r="BF23" i="81"/>
  <c r="AF11" i="81" s="1"/>
  <c r="BD29" i="68"/>
  <c r="AD34" i="68" s="1"/>
  <c r="BF19" i="54"/>
  <c r="AF13" i="54" s="1"/>
  <c r="BD19" i="54"/>
  <c r="AD13" i="54" s="1"/>
  <c r="AX28" i="53"/>
  <c r="AJ33" i="53" s="1"/>
  <c r="AL33" i="81"/>
  <c r="BE32" i="81"/>
  <c r="AE33" i="81" s="1"/>
  <c r="BF32" i="81"/>
  <c r="AF33" i="81" s="1"/>
  <c r="BF34" i="58"/>
  <c r="AE29" i="58" s="1"/>
  <c r="AL29" i="58"/>
  <c r="BE34" i="58"/>
  <c r="AD29" i="58" s="1"/>
  <c r="BG34" i="58"/>
  <c r="AF29" i="58" s="1"/>
  <c r="BE28" i="55"/>
  <c r="AF23" i="55" s="1"/>
  <c r="BG28" i="55"/>
  <c r="AH23" i="55" s="1"/>
  <c r="BF28" i="55"/>
  <c r="AG23" i="55" s="1"/>
  <c r="BD28" i="55"/>
  <c r="AE23" i="55" s="1"/>
  <c r="BH28" i="55"/>
  <c r="AI23" i="55" s="1"/>
  <c r="AL16" i="69"/>
  <c r="BF18" i="69"/>
  <c r="AF16" i="69" s="1"/>
  <c r="BE18" i="69"/>
  <c r="AE16" i="69" s="1"/>
  <c r="BC13" i="57"/>
  <c r="AD21" i="57" s="1"/>
  <c r="AZ28" i="53"/>
  <c r="AL33" i="53" s="1"/>
  <c r="AO49" i="53"/>
  <c r="AW15" i="53"/>
  <c r="AI17" i="53" s="1"/>
  <c r="AY15" i="53"/>
  <c r="AK17" i="53" s="1"/>
  <c r="AU15" i="53"/>
  <c r="AG17" i="53" s="1"/>
  <c r="AX15" i="53"/>
  <c r="AJ17" i="53" s="1"/>
  <c r="AZ15" i="53"/>
  <c r="AL17" i="53" s="1"/>
  <c r="AT15" i="53"/>
  <c r="AF17" i="53" s="1"/>
  <c r="AS15" i="53"/>
  <c r="AE17" i="53" s="1"/>
  <c r="AV15" i="53"/>
  <c r="AH17" i="53" s="1"/>
  <c r="BD20" i="54"/>
  <c r="AD12" i="54" s="1"/>
  <c r="BF20" i="54"/>
  <c r="AF12" i="54" s="1"/>
  <c r="AL19" i="57"/>
  <c r="BD15" i="57"/>
  <c r="AE19" i="57" s="1"/>
  <c r="BE15" i="57"/>
  <c r="AF19" i="57" s="1"/>
  <c r="AL17" i="57"/>
  <c r="BE17" i="57"/>
  <c r="AF17" i="57" s="1"/>
  <c r="BD17" i="57"/>
  <c r="AE17" i="57" s="1"/>
  <c r="BE15" i="55"/>
  <c r="AF13" i="55" s="1"/>
  <c r="BH15" i="55"/>
  <c r="AI13" i="55" s="1"/>
  <c r="BG15" i="55"/>
  <c r="AH13" i="55" s="1"/>
  <c r="BF15" i="55"/>
  <c r="AG13" i="55" s="1"/>
  <c r="BD15" i="55"/>
  <c r="AE13" i="55" s="1"/>
  <c r="AD48" i="55"/>
  <c r="BE14" i="52"/>
  <c r="AD20" i="52" s="1"/>
  <c r="BD18" i="61"/>
  <c r="AE16" i="61" s="1"/>
  <c r="BE18" i="61"/>
  <c r="AF16" i="61" s="1"/>
  <c r="AL16" i="61"/>
  <c r="BF20" i="58"/>
  <c r="AE14" i="58" s="1"/>
  <c r="AL14" i="58"/>
  <c r="BE20" i="58"/>
  <c r="AD14" i="58" s="1"/>
  <c r="BG20" i="58"/>
  <c r="AF14" i="58" s="1"/>
  <c r="AD66" i="53"/>
  <c r="BD29" i="67"/>
  <c r="AD34" i="67" s="1"/>
  <c r="BG19" i="58"/>
  <c r="AF15" i="58" s="1"/>
  <c r="BE19" i="58"/>
  <c r="AD15" i="58" s="1"/>
  <c r="BF19" i="58"/>
  <c r="AE15" i="58" s="1"/>
  <c r="AL15" i="58"/>
  <c r="BD25" i="55"/>
  <c r="AE26" i="55" s="1"/>
  <c r="BG25" i="55"/>
  <c r="AH26" i="55" s="1"/>
  <c r="BH25" i="55"/>
  <c r="AI26" i="55" s="1"/>
  <c r="BE25" i="55"/>
  <c r="AF26" i="55" s="1"/>
  <c r="BF25" i="55"/>
  <c r="AG26" i="55" s="1"/>
  <c r="BC17" i="55"/>
  <c r="AD11" i="55" s="1"/>
  <c r="BE21" i="52"/>
  <c r="AD13" i="52" s="1"/>
  <c r="AM16" i="52"/>
  <c r="BF18" i="52"/>
  <c r="AE16" i="52" s="1"/>
  <c r="AL22" i="57"/>
  <c r="BE12" i="57"/>
  <c r="AF22" i="57" s="1"/>
  <c r="BD12" i="57"/>
  <c r="AE22" i="57" s="1"/>
  <c r="AP23" i="65"/>
  <c r="AG28" i="65" s="1"/>
  <c r="AQ23" i="65"/>
  <c r="AH28" i="65" s="1"/>
  <c r="AR23" i="65"/>
  <c r="AI28" i="65" s="1"/>
  <c r="AN23" i="65"/>
  <c r="AE28" i="65" s="1"/>
  <c r="AM23" i="65"/>
  <c r="AD28" i="65" s="1"/>
  <c r="AJ56" i="65"/>
  <c r="AJ57" i="65" s="1"/>
  <c r="AS57" i="65"/>
  <c r="AL17" i="81"/>
  <c r="BE17" i="81"/>
  <c r="AE17" i="81" s="1"/>
  <c r="BF17" i="81"/>
  <c r="AF17" i="81" s="1"/>
  <c r="AL33" i="57"/>
  <c r="BE30" i="57"/>
  <c r="AF33" i="57" s="1"/>
  <c r="BD30" i="57"/>
  <c r="AE33" i="57" s="1"/>
  <c r="BD31" i="69"/>
  <c r="AD32" i="69" s="1"/>
  <c r="BE23" i="52"/>
  <c r="AD11" i="52" s="1"/>
  <c r="BE19" i="54"/>
  <c r="AE13" i="54" s="1"/>
  <c r="BI24" i="81"/>
  <c r="BL24" i="81" s="1"/>
  <c r="BI6" i="81"/>
  <c r="BH18" i="55"/>
  <c r="AI10" i="55" s="1"/>
  <c r="BE18" i="55"/>
  <c r="AF10" i="55" s="1"/>
  <c r="BF18" i="55"/>
  <c r="AG10" i="55" s="1"/>
  <c r="BG18" i="55"/>
  <c r="AH10" i="55" s="1"/>
  <c r="BD18" i="55"/>
  <c r="AE10" i="55" s="1"/>
  <c r="BF12" i="55"/>
  <c r="AG16" i="55" s="1"/>
  <c r="BE12" i="55"/>
  <c r="AF16" i="55" s="1"/>
  <c r="BH12" i="55"/>
  <c r="AI16" i="55" s="1"/>
  <c r="BG12" i="55"/>
  <c r="AH16" i="55" s="1"/>
  <c r="BD12" i="55"/>
  <c r="AE16" i="55" s="1"/>
  <c r="BB28" i="59"/>
  <c r="AD33" i="59" s="1"/>
  <c r="AL30" i="58"/>
  <c r="BF33" i="58"/>
  <c r="AE30" i="58" s="1"/>
  <c r="BG33" i="58"/>
  <c r="AF30" i="58" s="1"/>
  <c r="BE29" i="68"/>
  <c r="AE34" i="68" s="1"/>
  <c r="BE33" i="52"/>
  <c r="AD30" i="52" s="1"/>
  <c r="AL11" i="61"/>
  <c r="BE23" i="61"/>
  <c r="AF11" i="61" s="1"/>
  <c r="BD23" i="61"/>
  <c r="AE11" i="61" s="1"/>
  <c r="BD21" i="54"/>
  <c r="AD11" i="54" s="1"/>
  <c r="AN55" i="53"/>
  <c r="BH32" i="50"/>
  <c r="AD37" i="50" s="1"/>
  <c r="BC19" i="55"/>
  <c r="AD9" i="55" s="1"/>
  <c r="BI14" i="55"/>
  <c r="AJ14" i="55" s="1"/>
  <c r="AE34" i="60"/>
  <c r="BD35" i="81"/>
  <c r="AD30" i="81" s="1"/>
  <c r="AL12" i="58"/>
  <c r="BG22" i="58"/>
  <c r="AF12" i="58" s="1"/>
  <c r="BF22" i="58"/>
  <c r="AE12" i="58" s="1"/>
  <c r="BC27" i="55"/>
  <c r="AD24" i="55" s="1"/>
  <c r="AO44" i="53"/>
  <c r="AZ20" i="53"/>
  <c r="AL12" i="53" s="1"/>
  <c r="AW20" i="53"/>
  <c r="AI12" i="53" s="1"/>
  <c r="AV20" i="53"/>
  <c r="AH12" i="53" s="1"/>
  <c r="AS20" i="53"/>
  <c r="AE12" i="53" s="1"/>
  <c r="AX20" i="53"/>
  <c r="AJ12" i="53" s="1"/>
  <c r="AU20" i="53"/>
  <c r="AG12" i="53" s="1"/>
  <c r="AT20" i="53"/>
  <c r="AF12" i="53" s="1"/>
  <c r="AY20" i="53"/>
  <c r="AK12" i="53" s="1"/>
  <c r="AL33" i="61"/>
  <c r="BD30" i="61"/>
  <c r="AE33" i="61" s="1"/>
  <c r="BE30" i="61"/>
  <c r="AF33" i="61" s="1"/>
  <c r="BE22" i="52"/>
  <c r="AD12" i="52" s="1"/>
  <c r="BG19" i="52"/>
  <c r="AF15" i="52" s="1"/>
  <c r="BI23" i="54"/>
  <c r="BL23" i="54" s="1"/>
  <c r="BI5" i="54"/>
  <c r="BF11" i="55"/>
  <c r="AG17" i="55" s="1"/>
  <c r="BH11" i="55"/>
  <c r="AI17" i="55" s="1"/>
  <c r="BE11" i="55"/>
  <c r="AF17" i="55" s="1"/>
  <c r="BG11" i="55"/>
  <c r="AH17" i="55" s="1"/>
  <c r="BD11" i="55"/>
  <c r="AE17" i="55" s="1"/>
  <c r="AL14" i="69"/>
  <c r="BE20" i="69"/>
  <c r="AE14" i="69" s="1"/>
  <c r="BF20" i="69"/>
  <c r="AF14" i="69" s="1"/>
  <c r="AL18" i="57"/>
  <c r="BE16" i="57"/>
  <c r="AF18" i="57" s="1"/>
  <c r="BD16" i="57"/>
  <c r="AE18" i="57" s="1"/>
  <c r="AL29" i="61"/>
  <c r="BD34" i="61"/>
  <c r="AE29" i="61" s="1"/>
  <c r="BE34" i="61"/>
  <c r="AF29" i="61" s="1"/>
  <c r="BC17" i="61"/>
  <c r="AD17" i="61" s="1"/>
  <c r="BF29" i="68"/>
  <c r="AF34" i="68" s="1"/>
  <c r="BF23" i="58"/>
  <c r="AE11" i="58" s="1"/>
  <c r="AL11" i="58"/>
  <c r="BG23" i="58"/>
  <c r="AF11" i="58" s="1"/>
  <c r="BE23" i="58"/>
  <c r="AD11" i="58" s="1"/>
  <c r="AD55" i="53"/>
  <c r="BL32" i="50"/>
  <c r="AH37" i="50" s="1"/>
  <c r="AL23" i="81"/>
  <c r="BE11" i="81"/>
  <c r="AE23" i="81" s="1"/>
  <c r="BF11" i="81"/>
  <c r="AF23" i="81" s="1"/>
  <c r="BI21" i="60"/>
  <c r="AJ11" i="60" s="1"/>
  <c r="BD21" i="60"/>
  <c r="AE11" i="60" s="1"/>
  <c r="BF21" i="60"/>
  <c r="AG11" i="60" s="1"/>
  <c r="BC21" i="60"/>
  <c r="AD11" i="60" s="1"/>
  <c r="BE21" i="60"/>
  <c r="AF11" i="60" s="1"/>
  <c r="BJ21" i="60"/>
  <c r="AK11" i="60" s="1"/>
  <c r="BG21" i="60"/>
  <c r="AH11" i="60" s="1"/>
  <c r="BH21" i="60"/>
  <c r="AI11" i="60" s="1"/>
  <c r="AL38" i="60"/>
  <c r="AL13" i="57"/>
  <c r="BD21" i="57"/>
  <c r="AE13" i="57" s="1"/>
  <c r="BE21" i="57"/>
  <c r="AF13" i="57" s="1"/>
  <c r="BG22" i="52"/>
  <c r="AF12" i="52" s="1"/>
  <c r="BG18" i="52"/>
  <c r="AF16" i="52" s="1"/>
  <c r="BE18" i="54"/>
  <c r="AE14" i="54" s="1"/>
  <c r="BF23" i="52"/>
  <c r="AE11" i="52" s="1"/>
  <c r="AK6" i="81"/>
  <c r="AL29" i="69"/>
  <c r="BF34" i="69"/>
  <c r="AF29" i="69" s="1"/>
  <c r="BE34" i="69"/>
  <c r="AE29" i="69" s="1"/>
  <c r="BF9" i="55"/>
  <c r="AG19" i="55" s="1"/>
  <c r="BG9" i="55"/>
  <c r="AH19" i="55" s="1"/>
  <c r="BE9" i="55"/>
  <c r="AF19" i="55" s="1"/>
  <c r="BD9" i="55"/>
  <c r="AE19" i="55" s="1"/>
  <c r="BH9" i="55"/>
  <c r="AI19" i="55" s="1"/>
  <c r="AG48" i="60"/>
  <c r="AG50" i="60" s="1"/>
  <c r="BF50" i="60"/>
  <c r="BF34" i="60"/>
  <c r="AL11" i="69"/>
  <c r="BE23" i="69"/>
  <c r="AE11" i="69" s="1"/>
  <c r="BF23" i="69"/>
  <c r="AF11" i="69" s="1"/>
  <c r="BJ18" i="55"/>
  <c r="AK10" i="55" s="1"/>
  <c r="BG30" i="52"/>
  <c r="AF33" i="52" s="1"/>
  <c r="AL21" i="61"/>
  <c r="BD13" i="61"/>
  <c r="AE21" i="61" s="1"/>
  <c r="BE13" i="61"/>
  <c r="AF21" i="61" s="1"/>
  <c r="AI34" i="61"/>
  <c r="BK29" i="61"/>
  <c r="BC29" i="61" s="1"/>
  <c r="AD34" i="61" s="1"/>
  <c r="AD34" i="60"/>
  <c r="AL12" i="57"/>
  <c r="BD22" i="57"/>
  <c r="AE12" i="57" s="1"/>
  <c r="BE22" i="57"/>
  <c r="AF12" i="57" s="1"/>
  <c r="BG12" i="58"/>
  <c r="AF22" i="58" s="1"/>
  <c r="BE12" i="58"/>
  <c r="AD22" i="58" s="1"/>
  <c r="BF12" i="58"/>
  <c r="AE22" i="58" s="1"/>
  <c r="AL22" i="58"/>
  <c r="AL18" i="81"/>
  <c r="BE16" i="81"/>
  <c r="AE18" i="81" s="1"/>
  <c r="BF16" i="81"/>
  <c r="AF18" i="81" s="1"/>
  <c r="BH22" i="60"/>
  <c r="AI10" i="60" s="1"/>
  <c r="BI22" i="60"/>
  <c r="AJ10" i="60" s="1"/>
  <c r="BG22" i="60"/>
  <c r="AH10" i="60" s="1"/>
  <c r="BD22" i="60"/>
  <c r="AE10" i="60" s="1"/>
  <c r="BE22" i="60"/>
  <c r="AF10" i="60" s="1"/>
  <c r="BF22" i="60"/>
  <c r="AG10" i="60" s="1"/>
  <c r="BC22" i="60"/>
  <c r="AD10" i="60" s="1"/>
  <c r="BJ22" i="60"/>
  <c r="AK10" i="60" s="1"/>
  <c r="AL37" i="60"/>
  <c r="BF13" i="58"/>
  <c r="AE21" i="58" s="1"/>
  <c r="BG13" i="58"/>
  <c r="AF21" i="58" s="1"/>
  <c r="AL21" i="58"/>
  <c r="BE10" i="55"/>
  <c r="AF18" i="55" s="1"/>
  <c r="BF10" i="55"/>
  <c r="AG18" i="55" s="1"/>
  <c r="BD10" i="55"/>
  <c r="AE18" i="55" s="1"/>
  <c r="BH10" i="55"/>
  <c r="AI18" i="55" s="1"/>
  <c r="BG10" i="55"/>
  <c r="AH18" i="55" s="1"/>
  <c r="AL13" i="69"/>
  <c r="BF21" i="69"/>
  <c r="AF13" i="69" s="1"/>
  <c r="BE21" i="69"/>
  <c r="AE13" i="69" s="1"/>
  <c r="AJ24" i="52"/>
  <c r="AL30" i="57"/>
  <c r="BE33" i="57"/>
  <c r="AF30" i="57" s="1"/>
  <c r="BD33" i="57"/>
  <c r="AE30" i="57" s="1"/>
  <c r="BH27" i="60"/>
  <c r="AI28" i="60" s="1"/>
  <c r="BD27" i="60"/>
  <c r="AE28" i="60" s="1"/>
  <c r="BJ27" i="60"/>
  <c r="AK28" i="60" s="1"/>
  <c r="AL56" i="60"/>
  <c r="BI27" i="60"/>
  <c r="AJ28" i="60" s="1"/>
  <c r="BG27" i="60"/>
  <c r="AH28" i="60" s="1"/>
  <c r="BE27" i="60"/>
  <c r="AF28" i="60" s="1"/>
  <c r="BF27" i="60"/>
  <c r="AG28" i="60" s="1"/>
  <c r="BC27" i="60"/>
  <c r="AD28" i="60" s="1"/>
  <c r="AM22" i="52"/>
  <c r="BM24" i="52"/>
  <c r="BI10" i="55"/>
  <c r="AJ18" i="55" s="1"/>
  <c r="AL14" i="57"/>
  <c r="BE20" i="57"/>
  <c r="AF14" i="57" s="1"/>
  <c r="BD20" i="57"/>
  <c r="AE14" i="57" s="1"/>
  <c r="AI24" i="58"/>
  <c r="BD28" i="60"/>
  <c r="AE27" i="60" s="1"/>
  <c r="BE28" i="60"/>
  <c r="AF27" i="60" s="1"/>
  <c r="BC28" i="60"/>
  <c r="AD27" i="60" s="1"/>
  <c r="BJ28" i="60"/>
  <c r="AK27" i="60" s="1"/>
  <c r="BI28" i="60"/>
  <c r="AJ27" i="60" s="1"/>
  <c r="AL55" i="60"/>
  <c r="BG28" i="60"/>
  <c r="AH27" i="60" s="1"/>
  <c r="BF28" i="60"/>
  <c r="AG27" i="60" s="1"/>
  <c r="BH28" i="60"/>
  <c r="AI27" i="60" s="1"/>
  <c r="BF13" i="60"/>
  <c r="AG19" i="60" s="1"/>
  <c r="AJ6" i="81"/>
  <c r="AH34" i="60"/>
  <c r="AL22" i="68"/>
  <c r="AL24" i="68" s="1"/>
  <c r="BF12" i="68"/>
  <c r="AF22" i="68" s="1"/>
  <c r="BD12" i="68"/>
  <c r="AD22" i="68" s="1"/>
  <c r="AO63" i="53"/>
  <c r="AX30" i="53"/>
  <c r="AJ31" i="53" s="1"/>
  <c r="AZ30" i="53"/>
  <c r="AL31" i="53" s="1"/>
  <c r="AW30" i="53"/>
  <c r="AI31" i="53" s="1"/>
  <c r="AT30" i="53"/>
  <c r="AF31" i="53" s="1"/>
  <c r="AS30" i="53"/>
  <c r="AE31" i="53" s="1"/>
  <c r="AU30" i="53"/>
  <c r="AG31" i="53" s="1"/>
  <c r="AY30" i="53"/>
  <c r="AK31" i="53" s="1"/>
  <c r="AV30" i="53"/>
  <c r="AH31" i="53" s="1"/>
  <c r="AI35" i="58"/>
  <c r="AN66" i="53"/>
  <c r="BF29" i="70"/>
  <c r="AF34" i="70" s="1"/>
  <c r="BC14" i="55"/>
  <c r="AD14" i="55" s="1"/>
  <c r="BI17" i="55"/>
  <c r="AJ11" i="55" s="1"/>
  <c r="AL6" i="68"/>
  <c r="BF6" i="68"/>
  <c r="AF6" i="68" s="1"/>
  <c r="BE32" i="52"/>
  <c r="AD31" i="52" s="1"/>
  <c r="BD14" i="54"/>
  <c r="AD18" i="54" s="1"/>
  <c r="BG32" i="52"/>
  <c r="AF31" i="52" s="1"/>
  <c r="AL11" i="57"/>
  <c r="BD23" i="57"/>
  <c r="AE11" i="57" s="1"/>
  <c r="BE23" i="57"/>
  <c r="AF11" i="57" s="1"/>
  <c r="BG20" i="55"/>
  <c r="AH8" i="55" s="1"/>
  <c r="BE20" i="55"/>
  <c r="AF8" i="55" s="1"/>
  <c r="BH20" i="55"/>
  <c r="AI8" i="55" s="1"/>
  <c r="BD20" i="55"/>
  <c r="AE8" i="55" s="1"/>
  <c r="BF20" i="55"/>
  <c r="AG8" i="55" s="1"/>
  <c r="AO45" i="53"/>
  <c r="AW19" i="53"/>
  <c r="AI13" i="53" s="1"/>
  <c r="AY19" i="53"/>
  <c r="AK13" i="53" s="1"/>
  <c r="AU19" i="53"/>
  <c r="AG13" i="53" s="1"/>
  <c r="AS19" i="53"/>
  <c r="AE13" i="53" s="1"/>
  <c r="AZ19" i="53"/>
  <c r="AL13" i="53" s="1"/>
  <c r="AV19" i="53"/>
  <c r="AH13" i="53" s="1"/>
  <c r="AT19" i="53"/>
  <c r="AF13" i="53" s="1"/>
  <c r="BF30" i="52"/>
  <c r="AE33" i="52" s="1"/>
  <c r="BD32" i="54"/>
  <c r="AD29" i="54" s="1"/>
  <c r="BI6" i="69"/>
  <c r="BI24" i="69"/>
  <c r="BL24" i="69" s="1"/>
  <c r="BC10" i="55"/>
  <c r="AD18" i="55" s="1"/>
  <c r="AI35" i="81"/>
  <c r="AI36" i="81" s="1"/>
  <c r="BL30" i="81"/>
  <c r="BD30" i="81" s="1"/>
  <c r="AD35" i="81" s="1"/>
  <c r="BD21" i="69"/>
  <c r="AD13" i="69" s="1"/>
  <c r="AO50" i="53"/>
  <c r="AT14" i="53"/>
  <c r="AF18" i="53" s="1"/>
  <c r="AY14" i="53"/>
  <c r="AK18" i="53" s="1"/>
  <c r="AV14" i="53"/>
  <c r="AH18" i="53" s="1"/>
  <c r="AW14" i="53"/>
  <c r="AI18" i="53" s="1"/>
  <c r="AU14" i="53"/>
  <c r="AG18" i="53" s="1"/>
  <c r="AZ14" i="53"/>
  <c r="AL18" i="53" s="1"/>
  <c r="AX14" i="53"/>
  <c r="AJ18" i="53" s="1"/>
  <c r="AS14" i="53"/>
  <c r="AE18" i="53" s="1"/>
  <c r="AL32" i="57"/>
  <c r="BD31" i="57"/>
  <c r="AE32" i="57" s="1"/>
  <c r="BE31" i="57"/>
  <c r="AF32" i="57" s="1"/>
  <c r="AK58" i="60"/>
  <c r="AK59" i="60" s="1"/>
  <c r="AO62" i="53"/>
  <c r="AU31" i="53"/>
  <c r="AG30" i="53" s="1"/>
  <c r="AY31" i="53"/>
  <c r="AK30" i="53" s="1"/>
  <c r="AV31" i="53"/>
  <c r="AH30" i="53" s="1"/>
  <c r="AX31" i="53"/>
  <c r="AJ30" i="53" s="1"/>
  <c r="AW31" i="53"/>
  <c r="AI30" i="53" s="1"/>
  <c r="AS31" i="53"/>
  <c r="AE30" i="53" s="1"/>
  <c r="AT31" i="53"/>
  <c r="AF30" i="53" s="1"/>
  <c r="AZ31" i="53"/>
  <c r="AL30" i="53" s="1"/>
  <c r="AG58" i="60"/>
  <c r="AG59" i="60" s="1"/>
  <c r="BC33" i="57"/>
  <c r="AD30" i="57" s="1"/>
  <c r="AO46" i="53"/>
  <c r="AT18" i="53"/>
  <c r="AF14" i="53" s="1"/>
  <c r="AV18" i="53"/>
  <c r="AH14" i="53" s="1"/>
  <c r="AS18" i="53"/>
  <c r="AE14" i="53" s="1"/>
  <c r="AX18" i="53"/>
  <c r="AJ14" i="53" s="1"/>
  <c r="AY18" i="53"/>
  <c r="AK14" i="53" s="1"/>
  <c r="AZ18" i="53"/>
  <c r="AL14" i="53" s="1"/>
  <c r="AW18" i="53"/>
  <c r="AI14" i="53" s="1"/>
  <c r="AU18" i="53"/>
  <c r="AG14" i="53" s="1"/>
  <c r="AO51" i="53"/>
  <c r="AT13" i="53"/>
  <c r="AF19" i="53" s="1"/>
  <c r="AZ13" i="53"/>
  <c r="AL19" i="53" s="1"/>
  <c r="AV13" i="53"/>
  <c r="AH19" i="53" s="1"/>
  <c r="AY13" i="53"/>
  <c r="AK19" i="53" s="1"/>
  <c r="AW13" i="53"/>
  <c r="AI19" i="53" s="1"/>
  <c r="AX13" i="53"/>
  <c r="AJ19" i="53" s="1"/>
  <c r="AU13" i="53"/>
  <c r="AG19" i="53" s="1"/>
  <c r="AS13" i="53"/>
  <c r="AE19" i="53" s="1"/>
  <c r="BD33" i="69"/>
  <c r="AD30" i="69" s="1"/>
  <c r="BG17" i="58"/>
  <c r="AF17" i="58" s="1"/>
  <c r="BF17" i="58"/>
  <c r="AE17" i="58" s="1"/>
  <c r="AL17" i="58"/>
  <c r="BE19" i="55"/>
  <c r="AF9" i="55" s="1"/>
  <c r="BH19" i="55"/>
  <c r="AI9" i="55" s="1"/>
  <c r="BF19" i="55"/>
  <c r="AG9" i="55" s="1"/>
  <c r="BD19" i="55"/>
  <c r="AE9" i="55" s="1"/>
  <c r="BG19" i="55"/>
  <c r="AH9" i="55" s="1"/>
  <c r="BD17" i="60"/>
  <c r="AE15" i="60" s="1"/>
  <c r="BF17" i="60"/>
  <c r="AG15" i="60" s="1"/>
  <c r="BH17" i="60"/>
  <c r="AI15" i="60" s="1"/>
  <c r="BG17" i="60"/>
  <c r="AH15" i="60" s="1"/>
  <c r="BJ17" i="60"/>
  <c r="AK15" i="60" s="1"/>
  <c r="BI17" i="60"/>
  <c r="AJ15" i="60" s="1"/>
  <c r="BE17" i="60"/>
  <c r="AF15" i="60" s="1"/>
  <c r="AL42" i="60"/>
  <c r="AJ34" i="60"/>
  <c r="AK6" i="57"/>
  <c r="AK34" i="54"/>
  <c r="BE14" i="54"/>
  <c r="AE18" i="54" s="1"/>
  <c r="AJ23" i="59"/>
  <c r="BB13" i="53"/>
  <c r="AN19" i="53" s="1"/>
  <c r="AM55" i="53"/>
  <c r="BD29" i="70"/>
  <c r="AD34" i="70" s="1"/>
  <c r="AL20" i="81"/>
  <c r="BE14" i="81"/>
  <c r="AE20" i="81" s="1"/>
  <c r="BF14" i="81"/>
  <c r="AF20" i="81" s="1"/>
  <c r="AI21" i="54"/>
  <c r="AI23" i="54" s="1"/>
  <c r="BL11" i="54"/>
  <c r="BG31" i="58"/>
  <c r="AF32" i="58" s="1"/>
  <c r="AL32" i="58"/>
  <c r="BF31" i="58"/>
  <c r="AE32" i="58" s="1"/>
  <c r="BE31" i="58"/>
  <c r="AD32" i="58" s="1"/>
  <c r="BC20" i="57"/>
  <c r="AD14" i="57" s="1"/>
  <c r="AL31" i="58"/>
  <c r="BG32" i="58"/>
  <c r="AF31" i="58" s="1"/>
  <c r="BF32" i="58"/>
  <c r="AE31" i="58" s="1"/>
  <c r="BD31" i="54"/>
  <c r="AD30" i="54" s="1"/>
  <c r="BE12" i="68"/>
  <c r="AE22" i="68" s="1"/>
  <c r="BI15" i="55"/>
  <c r="AJ13" i="55" s="1"/>
  <c r="BD12" i="81"/>
  <c r="AD22" i="81" s="1"/>
  <c r="AD58" i="60"/>
  <c r="AD59" i="60" s="1"/>
  <c r="BK53" i="60"/>
  <c r="AO42" i="53"/>
  <c r="AW22" i="53"/>
  <c r="AI10" i="53" s="1"/>
  <c r="AS22" i="53"/>
  <c r="AE10" i="53" s="1"/>
  <c r="AY22" i="53"/>
  <c r="AK10" i="53" s="1"/>
  <c r="AT22" i="53"/>
  <c r="AF10" i="53" s="1"/>
  <c r="AU22" i="53"/>
  <c r="AG10" i="53" s="1"/>
  <c r="AV22" i="53"/>
  <c r="AH10" i="53" s="1"/>
  <c r="AX22" i="53"/>
  <c r="AJ10" i="53" s="1"/>
  <c r="AZ22" i="53"/>
  <c r="AL10" i="53" s="1"/>
  <c r="AL15" i="61"/>
  <c r="BE19" i="61"/>
  <c r="AF15" i="61" s="1"/>
  <c r="BD11" i="81"/>
  <c r="AD23" i="81" s="1"/>
  <c r="BA15" i="53"/>
  <c r="AM17" i="53" s="1"/>
  <c r="AD50" i="60"/>
  <c r="BI26" i="60"/>
  <c r="AJ29" i="60" s="1"/>
  <c r="BE26" i="60"/>
  <c r="AF29" i="60" s="1"/>
  <c r="BH26" i="60"/>
  <c r="AI29" i="60" s="1"/>
  <c r="BF26" i="60"/>
  <c r="AG29" i="60" s="1"/>
  <c r="BD26" i="60"/>
  <c r="AE29" i="60" s="1"/>
  <c r="BJ26" i="60"/>
  <c r="AK29" i="60" s="1"/>
  <c r="AL57" i="60"/>
  <c r="BG26" i="60"/>
  <c r="AH29" i="60" s="1"/>
  <c r="BG14" i="58"/>
  <c r="AF20" i="58" s="1"/>
  <c r="BE14" i="58"/>
  <c r="AD20" i="58" s="1"/>
  <c r="BF14" i="58"/>
  <c r="AE20" i="58" s="1"/>
  <c r="AL20" i="58"/>
  <c r="AO52" i="53"/>
  <c r="AW12" i="53"/>
  <c r="AI20" i="53" s="1"/>
  <c r="AT12" i="53"/>
  <c r="AF20" i="53" s="1"/>
  <c r="AS12" i="53"/>
  <c r="AE20" i="53" s="1"/>
  <c r="AY12" i="53"/>
  <c r="AK20" i="53" s="1"/>
  <c r="AU12" i="53"/>
  <c r="AG20" i="53" s="1"/>
  <c r="AV12" i="53"/>
  <c r="AH20" i="53" s="1"/>
  <c r="AX12" i="53"/>
  <c r="AJ20" i="53" s="1"/>
  <c r="AZ12" i="53"/>
  <c r="AL20" i="53" s="1"/>
  <c r="AL43" i="60"/>
  <c r="BE16" i="60"/>
  <c r="AF16" i="60" s="1"/>
  <c r="BH16" i="60"/>
  <c r="AI16" i="60" s="1"/>
  <c r="BJ16" i="60"/>
  <c r="AK16" i="60" s="1"/>
  <c r="BC16" i="60"/>
  <c r="AD16" i="60" s="1"/>
  <c r="BF16" i="60"/>
  <c r="AG16" i="60" s="1"/>
  <c r="BG16" i="60"/>
  <c r="AH16" i="60" s="1"/>
  <c r="BD16" i="60"/>
  <c r="AE16" i="60" s="1"/>
  <c r="BI16" i="60"/>
  <c r="AJ16" i="60" s="1"/>
  <c r="AO64" i="53"/>
  <c r="AT29" i="53"/>
  <c r="AF32" i="53" s="1"/>
  <c r="AS29" i="53"/>
  <c r="AE32" i="53" s="1"/>
  <c r="AU29" i="53"/>
  <c r="AG32" i="53" s="1"/>
  <c r="AZ29" i="53"/>
  <c r="AL32" i="53" s="1"/>
  <c r="AV29" i="53"/>
  <c r="AH32" i="53" s="1"/>
  <c r="AX29" i="53"/>
  <c r="AJ32" i="53" s="1"/>
  <c r="AW29" i="53"/>
  <c r="AI32" i="53" s="1"/>
  <c r="AY29" i="53"/>
  <c r="AK32" i="53" s="1"/>
  <c r="BI12" i="55"/>
  <c r="AJ16" i="55" s="1"/>
  <c r="BG14" i="52"/>
  <c r="AF20" i="52" s="1"/>
  <c r="BA13" i="53"/>
  <c r="AM19" i="53" s="1"/>
  <c r="BD19" i="81"/>
  <c r="AD15" i="81" s="1"/>
  <c r="BM35" i="52"/>
  <c r="AM34" i="52"/>
  <c r="AM35" i="52" s="1"/>
  <c r="BJ20" i="55"/>
  <c r="AK8" i="55" s="1"/>
  <c r="BG20" i="52"/>
  <c r="AF14" i="52" s="1"/>
  <c r="BE31" i="54"/>
  <c r="AE30" i="54" s="1"/>
  <c r="AL31" i="69"/>
  <c r="BF32" i="69"/>
  <c r="AF31" i="69" s="1"/>
  <c r="BE32" i="69"/>
  <c r="AE31" i="69" s="1"/>
  <c r="BE30" i="54"/>
  <c r="AE31" i="54" s="1"/>
  <c r="AU28" i="53"/>
  <c r="AG33" i="53" s="1"/>
  <c r="AJ48" i="55"/>
  <c r="AL31" i="81"/>
  <c r="BE34" i="81"/>
  <c r="AE31" i="81" s="1"/>
  <c r="BF34" i="81"/>
  <c r="AF31" i="81" s="1"/>
  <c r="BE12" i="54"/>
  <c r="AE20" i="54" s="1"/>
  <c r="BA28" i="53"/>
  <c r="AM33" i="53" s="1"/>
  <c r="BH26" i="55"/>
  <c r="AI25" i="55" s="1"/>
  <c r="BG26" i="55"/>
  <c r="AH25" i="55" s="1"/>
  <c r="BE26" i="55"/>
  <c r="AF25" i="55" s="1"/>
  <c r="BD26" i="55"/>
  <c r="AE25" i="55" s="1"/>
  <c r="BF26" i="55"/>
  <c r="AG25" i="55" s="1"/>
  <c r="BD33" i="54"/>
  <c r="AD28" i="54" s="1"/>
  <c r="BF21" i="54"/>
  <c r="AF11" i="54" s="1"/>
  <c r="BF12" i="54"/>
  <c r="AF20" i="54" s="1"/>
  <c r="BG31" i="52"/>
  <c r="AF32" i="52" s="1"/>
  <c r="BB15" i="53"/>
  <c r="AN17" i="53" s="1"/>
  <c r="BJ14" i="60"/>
  <c r="AK18" i="60" s="1"/>
  <c r="BH14" i="60"/>
  <c r="AI18" i="60" s="1"/>
  <c r="BF14" i="60"/>
  <c r="AG18" i="60" s="1"/>
  <c r="BD14" i="60"/>
  <c r="AE18" i="60" s="1"/>
  <c r="BI14" i="60"/>
  <c r="AJ18" i="60" s="1"/>
  <c r="BE14" i="60"/>
  <c r="AF18" i="60" s="1"/>
  <c r="AL45" i="60"/>
  <c r="BG14" i="60"/>
  <c r="AH18" i="60" s="1"/>
  <c r="AL34" i="81"/>
  <c r="BF31" i="81"/>
  <c r="AF34" i="81" s="1"/>
  <c r="BE31" i="81"/>
  <c r="AE34" i="81" s="1"/>
  <c r="BG14" i="55"/>
  <c r="AH14" i="55" s="1"/>
  <c r="BD14" i="55"/>
  <c r="AE14" i="55" s="1"/>
  <c r="BF14" i="55"/>
  <c r="AG14" i="55" s="1"/>
  <c r="BE14" i="55"/>
  <c r="AF14" i="55" s="1"/>
  <c r="BH14" i="55"/>
  <c r="AI14" i="55" s="1"/>
  <c r="AL29" i="57"/>
  <c r="BD34" i="57"/>
  <c r="AE29" i="57" s="1"/>
  <c r="BE34" i="57"/>
  <c r="AF29" i="57" s="1"/>
  <c r="BD31" i="81"/>
  <c r="AD34" i="81" s="1"/>
  <c r="BM6" i="52"/>
  <c r="BE6" i="52" s="1"/>
  <c r="AD6" i="52" s="1"/>
  <c r="AO4" i="52" s="1"/>
  <c r="AO15" i="52" s="1"/>
  <c r="AJ6" i="52"/>
  <c r="BJ34" i="60"/>
  <c r="AK48" i="60"/>
  <c r="AK50" i="60" s="1"/>
  <c r="BJ50" i="60"/>
  <c r="BF18" i="60"/>
  <c r="AG14" i="60" s="1"/>
  <c r="BD18" i="60"/>
  <c r="AE14" i="60" s="1"/>
  <c r="BI18" i="60"/>
  <c r="AJ14" i="60" s="1"/>
  <c r="BC18" i="60"/>
  <c r="AD14" i="60" s="1"/>
  <c r="AL41" i="60"/>
  <c r="BE18" i="60"/>
  <c r="AF14" i="60" s="1"/>
  <c r="BG18" i="60"/>
  <c r="AH14" i="60" s="1"/>
  <c r="BH18" i="60"/>
  <c r="AI14" i="60" s="1"/>
  <c r="BJ18" i="60"/>
  <c r="AK14" i="60" s="1"/>
  <c r="BE15" i="58"/>
  <c r="AD19" i="58" s="1"/>
  <c r="AL19" i="58"/>
  <c r="BF15" i="58"/>
  <c r="AE19" i="58" s="1"/>
  <c r="BG15" i="58"/>
  <c r="AF19" i="58" s="1"/>
  <c r="BH20" i="60"/>
  <c r="AI12" i="60" s="1"/>
  <c r="BE20" i="60"/>
  <c r="AF12" i="60" s="1"/>
  <c r="AL39" i="60"/>
  <c r="BI20" i="60"/>
  <c r="AJ12" i="60" s="1"/>
  <c r="BF20" i="60"/>
  <c r="AG12" i="60" s="1"/>
  <c r="BC20" i="60"/>
  <c r="AD12" i="60" s="1"/>
  <c r="BG20" i="60"/>
  <c r="AH12" i="60" s="1"/>
  <c r="BJ20" i="60"/>
  <c r="AK12" i="60" s="1"/>
  <c r="AL18" i="69"/>
  <c r="BE16" i="69"/>
  <c r="AE18" i="69" s="1"/>
  <c r="BF16" i="69"/>
  <c r="AF18" i="69" s="1"/>
  <c r="BE30" i="52"/>
  <c r="AD33" i="52" s="1"/>
  <c r="AJ19" i="61"/>
  <c r="AJ24" i="61" s="1"/>
  <c r="BI24" i="61"/>
  <c r="BI6" i="61" s="1"/>
  <c r="BC22" i="57"/>
  <c r="AD12" i="57" s="1"/>
  <c r="BG18" i="58"/>
  <c r="AF16" i="58" s="1"/>
  <c r="BF18" i="58"/>
  <c r="AE16" i="58" s="1"/>
  <c r="AL16" i="58"/>
  <c r="BE18" i="58"/>
  <c r="AD16" i="58" s="1"/>
  <c r="BC18" i="57"/>
  <c r="AD16" i="57" s="1"/>
  <c r="BD23" i="81"/>
  <c r="AD11" i="81" s="1"/>
  <c r="AL20" i="69"/>
  <c r="BE14" i="69"/>
  <c r="AE20" i="69" s="1"/>
  <c r="BF14" i="69"/>
  <c r="AF20" i="69" s="1"/>
  <c r="AL12" i="61"/>
  <c r="BC22" i="61"/>
  <c r="AD12" i="61" s="1"/>
  <c r="BE22" i="61"/>
  <c r="AF12" i="61" s="1"/>
  <c r="BD22" i="61"/>
  <c r="AE12" i="61" s="1"/>
  <c r="BD16" i="81"/>
  <c r="AD18" i="81" s="1"/>
  <c r="AL14" i="81"/>
  <c r="BF20" i="81"/>
  <c r="AF14" i="81" s="1"/>
  <c r="BF19" i="52"/>
  <c r="AE15" i="52" s="1"/>
  <c r="BD18" i="69"/>
  <c r="AD16" i="69" s="1"/>
  <c r="AW28" i="53"/>
  <c r="AI33" i="53" s="1"/>
  <c r="BF20" i="52"/>
  <c r="AE14" i="52" s="1"/>
  <c r="BA30" i="53"/>
  <c r="AM31" i="53" s="1"/>
  <c r="BC23" i="57"/>
  <c r="AD11" i="57" s="1"/>
  <c r="BC20" i="55"/>
  <c r="AD8" i="55" s="1"/>
  <c r="BB32" i="53"/>
  <c r="AN29" i="53" s="1"/>
  <c r="BJ28" i="55"/>
  <c r="AK23" i="55" s="1"/>
  <c r="AL31" i="57"/>
  <c r="BD32" i="57"/>
  <c r="AE31" i="57" s="1"/>
  <c r="BE32" i="57"/>
  <c r="AF31" i="57" s="1"/>
  <c r="AO60" i="53"/>
  <c r="AU33" i="53"/>
  <c r="AG28" i="53" s="1"/>
  <c r="AT33" i="53"/>
  <c r="AF28" i="53" s="1"/>
  <c r="AS33" i="53"/>
  <c r="AE28" i="53" s="1"/>
  <c r="AX33" i="53"/>
  <c r="AJ28" i="53" s="1"/>
  <c r="AZ33" i="53"/>
  <c r="AL28" i="53" s="1"/>
  <c r="AW33" i="53"/>
  <c r="AI28" i="53" s="1"/>
  <c r="AY33" i="53"/>
  <c r="AK28" i="53" s="1"/>
  <c r="AV33" i="53"/>
  <c r="AH28" i="53" s="1"/>
  <c r="AL21" i="69"/>
  <c r="BF13" i="69"/>
  <c r="AF21" i="69" s="1"/>
  <c r="BE13" i="69"/>
  <c r="AE21" i="69" s="1"/>
  <c r="AO53" i="53"/>
  <c r="BC55" i="53"/>
  <c r="AY11" i="53"/>
  <c r="AK21" i="53" s="1"/>
  <c r="AX11" i="53"/>
  <c r="AJ21" i="53" s="1"/>
  <c r="AT11" i="53"/>
  <c r="AF21" i="53" s="1"/>
  <c r="AW11" i="53"/>
  <c r="AI21" i="53" s="1"/>
  <c r="AV11" i="53"/>
  <c r="AH21" i="53" s="1"/>
  <c r="AS11" i="53"/>
  <c r="AE21" i="53" s="1"/>
  <c r="AU11" i="53"/>
  <c r="AG21" i="53" s="1"/>
  <c r="AZ11" i="53"/>
  <c r="AL21" i="53" s="1"/>
  <c r="BA14" i="53"/>
  <c r="AM18" i="53" s="1"/>
  <c r="BF12" i="52"/>
  <c r="AE22" i="52" s="1"/>
  <c r="AL15" i="57"/>
  <c r="BE19" i="57"/>
  <c r="AF15" i="57" s="1"/>
  <c r="BD19" i="57"/>
  <c r="AE15" i="57" s="1"/>
  <c r="BD17" i="81"/>
  <c r="AD17" i="81" s="1"/>
  <c r="BC30" i="57"/>
  <c r="AD33" i="57" s="1"/>
  <c r="BF32" i="52"/>
  <c r="AE31" i="52" s="1"/>
  <c r="BF22" i="52"/>
  <c r="AE12" i="52" s="1"/>
  <c r="AL6" i="70"/>
  <c r="BA19" i="53"/>
  <c r="AM13" i="53" s="1"/>
  <c r="BF21" i="52"/>
  <c r="AE13" i="52" s="1"/>
  <c r="AI35" i="57"/>
  <c r="AV28" i="53"/>
  <c r="AH33" i="53" s="1"/>
  <c r="BE32" i="54"/>
  <c r="AE29" i="54" s="1"/>
  <c r="BB11" i="53"/>
  <c r="AN21" i="53" s="1"/>
  <c r="BF29" i="58"/>
  <c r="AE34" i="58" s="1"/>
  <c r="BE29" i="58"/>
  <c r="AD34" i="58" s="1"/>
  <c r="BG29" i="58"/>
  <c r="AF34" i="58" s="1"/>
  <c r="AL34" i="58"/>
  <c r="BE29" i="67"/>
  <c r="AE34" i="67" s="1"/>
  <c r="BC29" i="57"/>
  <c r="AD34" i="57" s="1"/>
  <c r="AR32" i="53"/>
  <c r="AD29" i="53" s="1"/>
  <c r="BE16" i="55"/>
  <c r="AF12" i="55" s="1"/>
  <c r="BD16" i="55"/>
  <c r="AE12" i="55" s="1"/>
  <c r="BG16" i="55"/>
  <c r="AH12" i="55" s="1"/>
  <c r="BF16" i="55"/>
  <c r="AG12" i="55" s="1"/>
  <c r="BH16" i="55"/>
  <c r="AI12" i="55" s="1"/>
  <c r="AI58" i="60"/>
  <c r="AI59" i="60" s="1"/>
  <c r="BI16" i="55"/>
  <c r="AJ12" i="55" s="1"/>
  <c r="BE12" i="52"/>
  <c r="AD22" i="52" s="1"/>
  <c r="AY28" i="53"/>
  <c r="AK33" i="53" s="1"/>
  <c r="AO48" i="53"/>
  <c r="AV16" i="53"/>
  <c r="AH16" i="53" s="1"/>
  <c r="AT16" i="53"/>
  <c r="AF16" i="53" s="1"/>
  <c r="AX16" i="53"/>
  <c r="AJ16" i="53" s="1"/>
  <c r="AW16" i="53"/>
  <c r="AI16" i="53" s="1"/>
  <c r="AS16" i="53"/>
  <c r="AE16" i="53" s="1"/>
  <c r="AY16" i="53"/>
  <c r="AK16" i="53" s="1"/>
  <c r="AU16" i="53"/>
  <c r="AG16" i="53" s="1"/>
  <c r="AZ16" i="53"/>
  <c r="AL16" i="53" s="1"/>
  <c r="BK32" i="50"/>
  <c r="AG37" i="50" s="1"/>
  <c r="AL23" i="69"/>
  <c r="BE11" i="69"/>
  <c r="AE23" i="69" s="1"/>
  <c r="BF11" i="69"/>
  <c r="AF23" i="69" s="1"/>
  <c r="AL19" i="81"/>
  <c r="BF15" i="81"/>
  <c r="AF19" i="81" s="1"/>
  <c r="BE15" i="81"/>
  <c r="AE19" i="81" s="1"/>
  <c r="AO47" i="53"/>
  <c r="BA17" i="53"/>
  <c r="AM15" i="53" s="1"/>
  <c r="AS17" i="53"/>
  <c r="AE15" i="53" s="1"/>
  <c r="AW17" i="53"/>
  <c r="AI15" i="53" s="1"/>
  <c r="AT17" i="53"/>
  <c r="AF15" i="53" s="1"/>
  <c r="AV17" i="53"/>
  <c r="AH15" i="53" s="1"/>
  <c r="AZ17" i="53"/>
  <c r="AL15" i="53" s="1"/>
  <c r="AY17" i="53"/>
  <c r="AK15" i="53" s="1"/>
  <c r="AX17" i="53"/>
  <c r="AJ15" i="53" s="1"/>
  <c r="AU17" i="53"/>
  <c r="AG15" i="53" s="1"/>
  <c r="AJ23" i="54"/>
  <c r="AI47" i="60"/>
  <c r="AI50" i="60" s="1"/>
  <c r="BH34" i="60"/>
  <c r="AI34" i="60" s="1"/>
  <c r="BH50" i="60"/>
  <c r="BC11" i="55"/>
  <c r="AD17" i="55" s="1"/>
  <c r="BE32" i="58"/>
  <c r="AD31" i="58" s="1"/>
  <c r="AL33" i="58"/>
  <c r="BF30" i="58"/>
  <c r="AE33" i="58" s="1"/>
  <c r="BE30" i="58"/>
  <c r="AD33" i="58" s="1"/>
  <c r="BG30" i="58"/>
  <c r="AF33" i="58" s="1"/>
  <c r="AL53" i="60"/>
  <c r="BI30" i="60"/>
  <c r="AJ25" i="60" s="1"/>
  <c r="BF30" i="60"/>
  <c r="AG25" i="60" s="1"/>
  <c r="BE30" i="60"/>
  <c r="AF25" i="60" s="1"/>
  <c r="BE21" i="54"/>
  <c r="AE11" i="54" s="1"/>
  <c r="AL12" i="69"/>
  <c r="BE22" i="69"/>
  <c r="AE12" i="69" s="1"/>
  <c r="BF22" i="69"/>
  <c r="AF12" i="69" s="1"/>
  <c r="BE13" i="54"/>
  <c r="AE19" i="54" s="1"/>
  <c r="BC34" i="61"/>
  <c r="AD29" i="61" s="1"/>
  <c r="BB30" i="53"/>
  <c r="AN31" i="53" s="1"/>
  <c r="BK59" i="60"/>
  <c r="BK39" i="60"/>
  <c r="BF29" i="69"/>
  <c r="AF34" i="69" s="1"/>
  <c r="BC19" i="61"/>
  <c r="AD15" i="61" s="1"/>
  <c r="BI28" i="55"/>
  <c r="AJ23" i="55" s="1"/>
  <c r="BJ16" i="55"/>
  <c r="AK12" i="55" s="1"/>
  <c r="BG23" i="52"/>
  <c r="AF11" i="52" s="1"/>
  <c r="BE20" i="81"/>
  <c r="AE14" i="81" s="1"/>
  <c r="AJ6" i="57"/>
  <c r="BF14" i="54"/>
  <c r="AF18" i="54" s="1"/>
  <c r="BD15" i="69"/>
  <c r="AD19" i="69" s="1"/>
  <c r="AL22" i="69"/>
  <c r="BE12" i="69"/>
  <c r="AE22" i="69" s="1"/>
  <c r="BF12" i="69"/>
  <c r="AF22" i="69" s="1"/>
  <c r="BL34" i="49"/>
  <c r="AL33" i="49"/>
  <c r="AL34" i="49" s="1"/>
  <c r="AK48" i="55"/>
  <c r="BD19" i="61"/>
  <c r="AE15" i="61" s="1"/>
  <c r="BJ17" i="55"/>
  <c r="AK11" i="55" s="1"/>
  <c r="BE13" i="55"/>
  <c r="AF15" i="55" s="1"/>
  <c r="BD13" i="55"/>
  <c r="AE15" i="55" s="1"/>
  <c r="BG13" i="55"/>
  <c r="AH15" i="55" s="1"/>
  <c r="BF13" i="55"/>
  <c r="AG15" i="55" s="1"/>
  <c r="BH13" i="55"/>
  <c r="AI15" i="55" s="1"/>
  <c r="AR21" i="53"/>
  <c r="AD11" i="53" s="1"/>
  <c r="BI20" i="55"/>
  <c r="AJ8" i="55" s="1"/>
  <c r="BJ27" i="55"/>
  <c r="AK24" i="55" s="1"/>
  <c r="AL17" i="69"/>
  <c r="BF17" i="69"/>
  <c r="AF17" i="69" s="1"/>
  <c r="BE17" i="69"/>
  <c r="AE17" i="69" s="1"/>
  <c r="BD19" i="69"/>
  <c r="AD15" i="69" s="1"/>
  <c r="BB16" i="53"/>
  <c r="AN16" i="53" s="1"/>
  <c r="AL54" i="60"/>
  <c r="BD29" i="60"/>
  <c r="AE26" i="60" s="1"/>
  <c r="BJ29" i="60"/>
  <c r="AK26" i="60" s="1"/>
  <c r="BI29" i="60"/>
  <c r="AJ26" i="60" s="1"/>
  <c r="BE29" i="60"/>
  <c r="AF26" i="60" s="1"/>
  <c r="BE24" i="55"/>
  <c r="AF27" i="55" s="1"/>
  <c r="BD24" i="55"/>
  <c r="AE27" i="55" s="1"/>
  <c r="BG24" i="55"/>
  <c r="AH27" i="55" s="1"/>
  <c r="BF24" i="55"/>
  <c r="AG27" i="55" s="1"/>
  <c r="BH24" i="55"/>
  <c r="AI27" i="55" s="1"/>
  <c r="AJ34" i="59"/>
  <c r="BF29" i="67"/>
  <c r="AF34" i="67" s="1"/>
  <c r="BD23" i="69"/>
  <c r="AD11" i="69" s="1"/>
  <c r="BF16" i="58"/>
  <c r="AE18" i="58" s="1"/>
  <c r="BG16" i="58"/>
  <c r="AF18" i="58" s="1"/>
  <c r="AL18" i="58"/>
  <c r="BE16" i="58"/>
  <c r="AD18" i="58" s="1"/>
  <c r="AL13" i="81"/>
  <c r="BF21" i="81"/>
  <c r="AF13" i="81" s="1"/>
  <c r="BE21" i="81"/>
  <c r="AE13" i="81" s="1"/>
  <c r="BC18" i="61"/>
  <c r="AD16" i="61" s="1"/>
  <c r="BK35" i="92" l="1"/>
  <c r="BD14" i="92"/>
  <c r="AE20" i="92" s="1"/>
  <c r="BD18" i="92"/>
  <c r="AE16" i="92" s="1"/>
  <c r="BD21" i="92"/>
  <c r="AE13" i="92" s="1"/>
  <c r="BD22" i="92"/>
  <c r="AE12" i="92" s="1"/>
  <c r="BC12" i="92"/>
  <c r="AD22" i="92" s="1"/>
  <c r="BD31" i="92"/>
  <c r="AE32" i="92" s="1"/>
  <c r="AJ24" i="92"/>
  <c r="AL31" i="92"/>
  <c r="BE32" i="92"/>
  <c r="AF31" i="92" s="1"/>
  <c r="AL11" i="92"/>
  <c r="BE23" i="92"/>
  <c r="AF11" i="92" s="1"/>
  <c r="AL29" i="92"/>
  <c r="BE34" i="92"/>
  <c r="AF29" i="92" s="1"/>
  <c r="AL18" i="92"/>
  <c r="BE16" i="92"/>
  <c r="AF18" i="92" s="1"/>
  <c r="BC29" i="92"/>
  <c r="AD34" i="92" s="1"/>
  <c r="AL34" i="92"/>
  <c r="BE29" i="92"/>
  <c r="AF34" i="92" s="1"/>
  <c r="BE31" i="92"/>
  <c r="AF32" i="92" s="1"/>
  <c r="AL32" i="92"/>
  <c r="AL20" i="92"/>
  <c r="BE14" i="92"/>
  <c r="AF20" i="92" s="1"/>
  <c r="AL19" i="92"/>
  <c r="BE15" i="92"/>
  <c r="AF19" i="92" s="1"/>
  <c r="AL12" i="92"/>
  <c r="BE22" i="92"/>
  <c r="AF12" i="92" s="1"/>
  <c r="AL17" i="92"/>
  <c r="BE17" i="92"/>
  <c r="AF17" i="92" s="1"/>
  <c r="AL15" i="92"/>
  <c r="BE19" i="92"/>
  <c r="AF15" i="92" s="1"/>
  <c r="AI24" i="92"/>
  <c r="BC34" i="92"/>
  <c r="AD29" i="92" s="1"/>
  <c r="BD34" i="92"/>
  <c r="AE29" i="92" s="1"/>
  <c r="BE12" i="92"/>
  <c r="AF22" i="92" s="1"/>
  <c r="AL22" i="92"/>
  <c r="AJ6" i="92"/>
  <c r="BD17" i="92"/>
  <c r="AE17" i="92" s="1"/>
  <c r="BD19" i="92"/>
  <c r="AE15" i="92" s="1"/>
  <c r="BD16" i="92"/>
  <c r="AE18" i="92" s="1"/>
  <c r="AL21" i="92"/>
  <c r="BE13" i="92"/>
  <c r="AF21" i="92" s="1"/>
  <c r="BD13" i="92"/>
  <c r="AE21" i="92" s="1"/>
  <c r="BD15" i="92"/>
  <c r="AE19" i="92" s="1"/>
  <c r="AI35" i="92"/>
  <c r="BC33" i="92"/>
  <c r="AD30" i="92" s="1"/>
  <c r="AL30" i="92"/>
  <c r="BE33" i="92"/>
  <c r="AF30" i="92" s="1"/>
  <c r="AJ35" i="92"/>
  <c r="AL16" i="92"/>
  <c r="BE18" i="92"/>
  <c r="AF16" i="92" s="1"/>
  <c r="BD32" i="92"/>
  <c r="AE31" i="92" s="1"/>
  <c r="BH6" i="92"/>
  <c r="BK24" i="92"/>
  <c r="BK6" i="92" s="1"/>
  <c r="BD29" i="92"/>
  <c r="AE34" i="92" s="1"/>
  <c r="AL13" i="92"/>
  <c r="BE21" i="92"/>
  <c r="AF13" i="92" s="1"/>
  <c r="BC17" i="92"/>
  <c r="AD17" i="92" s="1"/>
  <c r="BC32" i="92"/>
  <c r="AD31" i="92" s="1"/>
  <c r="BC23" i="92"/>
  <c r="AD11" i="92" s="1"/>
  <c r="BC16" i="92"/>
  <c r="AD18" i="92" s="1"/>
  <c r="BD23" i="92"/>
  <c r="AE11" i="92" s="1"/>
  <c r="BD33" i="92"/>
  <c r="AE30" i="92" s="1"/>
  <c r="BC15" i="61"/>
  <c r="AD19" i="61" s="1"/>
  <c r="BD15" i="61"/>
  <c r="AE19" i="61" s="1"/>
  <c r="AL18" i="61"/>
  <c r="BC16" i="61"/>
  <c r="AD18" i="61" s="1"/>
  <c r="BE16" i="61"/>
  <c r="AF18" i="61" s="1"/>
  <c r="BE15" i="61"/>
  <c r="AF19" i="61" s="1"/>
  <c r="BE14" i="61"/>
  <c r="AF20" i="61" s="1"/>
  <c r="AL32" i="61"/>
  <c r="BD31" i="61"/>
  <c r="AE32" i="61" s="1"/>
  <c r="BE31" i="61"/>
  <c r="AF32" i="61" s="1"/>
  <c r="BE33" i="61"/>
  <c r="AF30" i="61" s="1"/>
  <c r="BF6" i="70"/>
  <c r="AF6" i="70" s="1"/>
  <c r="BC14" i="61"/>
  <c r="AD20" i="61" s="1"/>
  <c r="AL20" i="61"/>
  <c r="BE6" i="70"/>
  <c r="AE6" i="70" s="1"/>
  <c r="AL30" i="61"/>
  <c r="BC33" i="61"/>
  <c r="AD30" i="61" s="1"/>
  <c r="AI23" i="61"/>
  <c r="AD7" i="88"/>
  <c r="AR12" i="88" s="1"/>
  <c r="AR15" i="88" s="1"/>
  <c r="BE21" i="61"/>
  <c r="AF13" i="61" s="1"/>
  <c r="AL13" i="61"/>
  <c r="BC21" i="61"/>
  <c r="AD13" i="61" s="1"/>
  <c r="BH5" i="55"/>
  <c r="AI5" i="55" s="1"/>
  <c r="BG5" i="55"/>
  <c r="AH5" i="55" s="1"/>
  <c r="AL23" i="61"/>
  <c r="BD11" i="61"/>
  <c r="AE23" i="61" s="1"/>
  <c r="BE11" i="61"/>
  <c r="AF23" i="61" s="1"/>
  <c r="AR4" i="50"/>
  <c r="AR15" i="50" s="1"/>
  <c r="AP35" i="88"/>
  <c r="AD7" i="89"/>
  <c r="BI5" i="55"/>
  <c r="AJ5" i="55" s="1"/>
  <c r="BF11" i="60"/>
  <c r="AG21" i="60" s="1"/>
  <c r="BF5" i="55"/>
  <c r="AG5" i="55" s="1"/>
  <c r="BE5" i="55"/>
  <c r="AF5" i="55" s="1"/>
  <c r="BD5" i="55"/>
  <c r="AE5" i="55" s="1"/>
  <c r="BJ5" i="55"/>
  <c r="AK5" i="55" s="1"/>
  <c r="BE6" i="57"/>
  <c r="AF6" i="57" s="1"/>
  <c r="BC11" i="60"/>
  <c r="AD21" i="60" s="1"/>
  <c r="AL48" i="60"/>
  <c r="BG11" i="60"/>
  <c r="AH21" i="60" s="1"/>
  <c r="BI11" i="60"/>
  <c r="AJ21" i="60" s="1"/>
  <c r="BE11" i="60"/>
  <c r="AF21" i="60" s="1"/>
  <c r="BJ11" i="60"/>
  <c r="AK21" i="60" s="1"/>
  <c r="BC6" i="57"/>
  <c r="AD6" i="57" s="1"/>
  <c r="AN4" i="57" s="1"/>
  <c r="AN12" i="57" s="1"/>
  <c r="BD11" i="60"/>
  <c r="AE21" i="60" s="1"/>
  <c r="AI35" i="61"/>
  <c r="BD32" i="61"/>
  <c r="AE31" i="61" s="1"/>
  <c r="BD6" i="57"/>
  <c r="AE6" i="57" s="1"/>
  <c r="AO66" i="53"/>
  <c r="BC32" i="61"/>
  <c r="AD31" i="61" s="1"/>
  <c r="BE32" i="61"/>
  <c r="AF31" i="61" s="1"/>
  <c r="BL6" i="82"/>
  <c r="BF6" i="82" s="1"/>
  <c r="AF6" i="82" s="1"/>
  <c r="AP26" i="50"/>
  <c r="BD6" i="84"/>
  <c r="AD6" i="84" s="1"/>
  <c r="AN4" i="84" s="1"/>
  <c r="AN15" i="84" s="1"/>
  <c r="AL6" i="84"/>
  <c r="BF6" i="84"/>
  <c r="AF6" i="84" s="1"/>
  <c r="AL24" i="82"/>
  <c r="AL36" i="82"/>
  <c r="BI6" i="83"/>
  <c r="AG6" i="83" s="1"/>
  <c r="AL36" i="85"/>
  <c r="BD6" i="85"/>
  <c r="AD6" i="85" s="1"/>
  <c r="AL6" i="80"/>
  <c r="BE6" i="80"/>
  <c r="AE6" i="80" s="1"/>
  <c r="BF6" i="85"/>
  <c r="AF6" i="85" s="1"/>
  <c r="AL24" i="85"/>
  <c r="AN4" i="86"/>
  <c r="AN15" i="86" s="1"/>
  <c r="AR4" i="90"/>
  <c r="AR15" i="90" s="1"/>
  <c r="BD6" i="80"/>
  <c r="AD6" i="80" s="1"/>
  <c r="BG6" i="83"/>
  <c r="AE6" i="83" s="1"/>
  <c r="BF6" i="83"/>
  <c r="AD6" i="83" s="1"/>
  <c r="AN6" i="83"/>
  <c r="AE6" i="85"/>
  <c r="AL6" i="85"/>
  <c r="AL24" i="86"/>
  <c r="AR4" i="79"/>
  <c r="AR15" i="79" s="1"/>
  <c r="AM24" i="52"/>
  <c r="AL35" i="57"/>
  <c r="BK50" i="60"/>
  <c r="AL24" i="69"/>
  <c r="AL35" i="69"/>
  <c r="BE25" i="60"/>
  <c r="AF30" i="60" s="1"/>
  <c r="BG25" i="60"/>
  <c r="AH30" i="60" s="1"/>
  <c r="AL58" i="60"/>
  <c r="AL59" i="60" s="1"/>
  <c r="BI25" i="60"/>
  <c r="AJ30" i="60" s="1"/>
  <c r="AL24" i="58"/>
  <c r="BD25" i="60"/>
  <c r="AE30" i="60" s="1"/>
  <c r="AL35" i="58"/>
  <c r="AL24" i="57"/>
  <c r="BK34" i="60"/>
  <c r="BJ6" i="60" s="1"/>
  <c r="AK6" i="60" s="1"/>
  <c r="AL24" i="81"/>
  <c r="AJ6" i="61"/>
  <c r="AO55" i="53"/>
  <c r="BJ25" i="60"/>
  <c r="AK30" i="60" s="1"/>
  <c r="AL35" i="81"/>
  <c r="AL36" i="81" s="1"/>
  <c r="BL36" i="81"/>
  <c r="BF30" i="81"/>
  <c r="AF35" i="81" s="1"/>
  <c r="BE30" i="81"/>
  <c r="AE35" i="81" s="1"/>
  <c r="BL6" i="69"/>
  <c r="BD6" i="69" s="1"/>
  <c r="AD6" i="69" s="1"/>
  <c r="AN4" i="69" s="1"/>
  <c r="AN15" i="69" s="1"/>
  <c r="AI6" i="69"/>
  <c r="AG34" i="60"/>
  <c r="BL5" i="54"/>
  <c r="BD5" i="54" s="1"/>
  <c r="AD5" i="54" s="1"/>
  <c r="AN4" i="54" s="1"/>
  <c r="AN15" i="54" s="1"/>
  <c r="AI5" i="54"/>
  <c r="BL6" i="81"/>
  <c r="BD6" i="81" s="1"/>
  <c r="AD6" i="81" s="1"/>
  <c r="AN4" i="81" s="1"/>
  <c r="AN22" i="81" s="1"/>
  <c r="AI6" i="81"/>
  <c r="AI22" i="61"/>
  <c r="BH24" i="61"/>
  <c r="BK12" i="61"/>
  <c r="AK34" i="60"/>
  <c r="AL21" i="54"/>
  <c r="AL23" i="54" s="1"/>
  <c r="BF11" i="54"/>
  <c r="AF21" i="54" s="1"/>
  <c r="BE11" i="54"/>
  <c r="AE21" i="54" s="1"/>
  <c r="BF25" i="60"/>
  <c r="AG30" i="60" s="1"/>
  <c r="BH25" i="60"/>
  <c r="AI30" i="60" s="1"/>
  <c r="BF12" i="60"/>
  <c r="AG20" i="60" s="1"/>
  <c r="BD12" i="60"/>
  <c r="AE20" i="60" s="1"/>
  <c r="BI12" i="60"/>
  <c r="AJ20" i="60" s="1"/>
  <c r="AL47" i="60"/>
  <c r="BE12" i="60"/>
  <c r="AF20" i="60" s="1"/>
  <c r="BJ12" i="60"/>
  <c r="AK20" i="60" s="1"/>
  <c r="BC12" i="60"/>
  <c r="AD20" i="60" s="1"/>
  <c r="BG12" i="60"/>
  <c r="AH20" i="60" s="1"/>
  <c r="BH12" i="60"/>
  <c r="AI20" i="60" s="1"/>
  <c r="AM6" i="52"/>
  <c r="BF6" i="52"/>
  <c r="AE6" i="52" s="1"/>
  <c r="BG6" i="52"/>
  <c r="AF6" i="52" s="1"/>
  <c r="BC25" i="60"/>
  <c r="AD30" i="60" s="1"/>
  <c r="BD11" i="54"/>
  <c r="AD21" i="54" s="1"/>
  <c r="AL34" i="61"/>
  <c r="BD29" i="61"/>
  <c r="AE34" i="61" s="1"/>
  <c r="BE29" i="61"/>
  <c r="AF34" i="61" s="1"/>
  <c r="AL6" i="92" l="1"/>
  <c r="BE6" i="92"/>
  <c r="AF6" i="92" s="1"/>
  <c r="AL24" i="92"/>
  <c r="AI6" i="92"/>
  <c r="BC6" i="92"/>
  <c r="AD6" i="92" s="1"/>
  <c r="BD6" i="92"/>
  <c r="AE6" i="92" s="1"/>
  <c r="AL35" i="92"/>
  <c r="AP12" i="89"/>
  <c r="AP15" i="89" s="1"/>
  <c r="AN4" i="85"/>
  <c r="AN15" i="85" s="1"/>
  <c r="BF6" i="60"/>
  <c r="AG6" i="60" s="1"/>
  <c r="AI24" i="61"/>
  <c r="AL35" i="61"/>
  <c r="BE6" i="82"/>
  <c r="AE6" i="82" s="1"/>
  <c r="BD6" i="82"/>
  <c r="AD6" i="82" s="1"/>
  <c r="AN4" i="82" s="1"/>
  <c r="AN22" i="82" s="1"/>
  <c r="AL6" i="82"/>
  <c r="AL50" i="60"/>
  <c r="AP4" i="83"/>
  <c r="AP15" i="83" s="1"/>
  <c r="AN4" i="80"/>
  <c r="AN15" i="80" s="1"/>
  <c r="BH6" i="61"/>
  <c r="BK24" i="61"/>
  <c r="BK6" i="61" s="1"/>
  <c r="AL6" i="81"/>
  <c r="BF6" i="81"/>
  <c r="AF6" i="81" s="1"/>
  <c r="BE6" i="81"/>
  <c r="AE6" i="81" s="1"/>
  <c r="BD12" i="61"/>
  <c r="AE22" i="61" s="1"/>
  <c r="AL22" i="61"/>
  <c r="AL24" i="61" s="1"/>
  <c r="BE12" i="61"/>
  <c r="AF22" i="61" s="1"/>
  <c r="AL6" i="69"/>
  <c r="BF6" i="69"/>
  <c r="AF6" i="69" s="1"/>
  <c r="BE6" i="69"/>
  <c r="AE6" i="69" s="1"/>
  <c r="AL5" i="54"/>
  <c r="BE5" i="54"/>
  <c r="AE5" i="54" s="1"/>
  <c r="BF5" i="54"/>
  <c r="AF5" i="54" s="1"/>
  <c r="BC12" i="61"/>
  <c r="AD22" i="61" s="1"/>
  <c r="BH6" i="60"/>
  <c r="AI6" i="60" s="1"/>
  <c r="AL34" i="60"/>
  <c r="BE6" i="60"/>
  <c r="AF6" i="60" s="1"/>
  <c r="BC6" i="60"/>
  <c r="AD6" i="60" s="1"/>
  <c r="BI6" i="60"/>
  <c r="AJ6" i="60" s="1"/>
  <c r="AN4" i="60" s="1"/>
  <c r="BG6" i="60"/>
  <c r="AH6" i="60" s="1"/>
  <c r="BD6" i="60"/>
  <c r="AE6" i="60" s="1"/>
  <c r="AN4" i="92" l="1"/>
  <c r="AN12" i="92" s="1"/>
  <c r="AN12" i="60"/>
  <c r="AL6" i="61"/>
  <c r="BE6" i="61"/>
  <c r="AF6" i="61" s="1"/>
  <c r="BD6" i="61"/>
  <c r="AE6" i="61" s="1"/>
  <c r="AI6" i="61"/>
  <c r="BC6" i="61"/>
  <c r="AD6" i="61" s="1"/>
  <c r="AN4" i="61" s="1"/>
  <c r="AN12" i="61" s="1"/>
  <c r="BC57" i="55"/>
  <c r="BK57" i="55" s="1"/>
  <c r="BI28" i="54"/>
  <c r="BC51" i="55"/>
  <c r="AI33" i="54" l="1"/>
  <c r="AI34" i="54" s="1"/>
  <c r="BI34" i="54"/>
  <c r="BL28" i="54"/>
  <c r="BD28" i="54" s="1"/>
  <c r="AD33" i="54" s="1"/>
  <c r="AD56" i="55"/>
  <c r="AD57" i="55" s="1"/>
  <c r="BK51" i="55"/>
  <c r="BC23" i="55" s="1"/>
  <c r="AD28" i="55" s="1"/>
  <c r="BL34" i="54" l="1"/>
  <c r="BF28" i="54"/>
  <c r="AF33" i="54" s="1"/>
  <c r="AL33" i="54"/>
  <c r="AL34" i="54" s="1"/>
  <c r="BE28" i="54"/>
  <c r="AE33" i="54" s="1"/>
  <c r="BD23" i="55"/>
  <c r="AE28" i="55" s="1"/>
  <c r="BH23" i="55"/>
  <c r="AI28" i="55" s="1"/>
  <c r="BI23" i="55"/>
  <c r="AJ28" i="55" s="1"/>
  <c r="BG23" i="55"/>
  <c r="AH28" i="55" s="1"/>
  <c r="BE23" i="55"/>
  <c r="AF28" i="55" s="1"/>
  <c r="BF23" i="55"/>
  <c r="AG28" i="55" s="1"/>
  <c r="BJ23" i="55"/>
  <c r="AK28" i="5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RENTAI</author>
  </authors>
  <commentList>
    <comment ref="B3" authorId="0" shapeId="0" xr:uid="{00000000-0006-0000-0600-000001000000}">
      <text>
        <r>
          <rPr>
            <b/>
            <sz val="9"/>
            <color indexed="81"/>
            <rFont val="ＭＳ Ｐゴシック"/>
            <family val="3"/>
            <charset val="128"/>
          </rPr>
          <t>要検討</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RENTAI</author>
  </authors>
  <commentList>
    <comment ref="B3" authorId="0" shapeId="0" xr:uid="{00000000-0006-0000-0F00-000001000000}">
      <text>
        <r>
          <rPr>
            <b/>
            <sz val="9"/>
            <color indexed="81"/>
            <rFont val="ＭＳ Ｐゴシック"/>
            <family val="3"/>
            <charset val="128"/>
          </rPr>
          <t>要検討</t>
        </r>
      </text>
    </comment>
  </commentList>
</comments>
</file>

<file path=xl/sharedStrings.xml><?xml version="1.0" encoding="utf-8"?>
<sst xmlns="http://schemas.openxmlformats.org/spreadsheetml/2006/main" count="6113" uniqueCount="885">
  <si>
    <t>50　臨時従業員（派遣職員）・パートタイム労働者の常用従業員への転換について</t>
    <rPh sb="3" eb="5">
      <t>リンジ</t>
    </rPh>
    <rPh sb="5" eb="8">
      <t>ジュウギョウイン</t>
    </rPh>
    <rPh sb="9" eb="11">
      <t>ハケン</t>
    </rPh>
    <rPh sb="11" eb="13">
      <t>ショクイン</t>
    </rPh>
    <rPh sb="21" eb="24">
      <t>ロウドウシャ</t>
    </rPh>
    <rPh sb="25" eb="27">
      <t>ジョウヨウ</t>
    </rPh>
    <rPh sb="27" eb="30">
      <t>ジュウギョウイン</t>
    </rPh>
    <rPh sb="32" eb="34">
      <t>テンカン</t>
    </rPh>
    <phoneticPr fontId="4"/>
  </si>
  <si>
    <t>　　 項目
規模</t>
    <rPh sb="3" eb="5">
      <t>コウモク</t>
    </rPh>
    <rPh sb="6" eb="8">
      <t>キボ</t>
    </rPh>
    <phoneticPr fontId="4"/>
  </si>
  <si>
    <t>行っている</t>
    <rPh sb="0" eb="1">
      <t>オコナ</t>
    </rPh>
    <phoneticPr fontId="4"/>
  </si>
  <si>
    <t>行っていない</t>
    <rPh sb="0" eb="1">
      <t>オコナ</t>
    </rPh>
    <phoneticPr fontId="4"/>
  </si>
  <si>
    <t>週休二日制を行っているか（社）</t>
    <rPh sb="0" eb="2">
      <t>シュウキュウ</t>
    </rPh>
    <rPh sb="2" eb="4">
      <t>フツカ</t>
    </rPh>
    <rPh sb="4" eb="5">
      <t>セイ</t>
    </rPh>
    <rPh sb="6" eb="7">
      <t>オコナ</t>
    </rPh>
    <rPh sb="13" eb="14">
      <t>シャ</t>
    </rPh>
    <phoneticPr fontId="4"/>
  </si>
  <si>
    <t>週休二日制の種類（社）</t>
    <rPh sb="0" eb="2">
      <t>シュウキュウ</t>
    </rPh>
    <rPh sb="2" eb="4">
      <t>フツカ</t>
    </rPh>
    <rPh sb="4" eb="5">
      <t>セイ</t>
    </rPh>
    <rPh sb="6" eb="8">
      <t>シュルイ</t>
    </rPh>
    <rPh sb="9" eb="10">
      <t>シャ</t>
    </rPh>
    <phoneticPr fontId="4"/>
  </si>
  <si>
    <t>業種別　週休二日制の種類（社）</t>
    <rPh sb="0" eb="2">
      <t>ギョウシュ</t>
    </rPh>
    <rPh sb="2" eb="3">
      <t>ベツ</t>
    </rPh>
    <rPh sb="4" eb="6">
      <t>シュウキュウ</t>
    </rPh>
    <rPh sb="6" eb="8">
      <t>フツカ</t>
    </rPh>
    <rPh sb="8" eb="9">
      <t>セイ</t>
    </rPh>
    <rPh sb="10" eb="12">
      <t>シュルイ</t>
    </rPh>
    <rPh sb="13" eb="14">
      <t>シャ</t>
    </rPh>
    <phoneticPr fontId="4"/>
  </si>
  <si>
    <t>規模別　週休二日制の種類（社）</t>
    <rPh sb="0" eb="3">
      <t>キボベツ</t>
    </rPh>
    <rPh sb="4" eb="6">
      <t>シュウキュウ</t>
    </rPh>
    <rPh sb="6" eb="8">
      <t>フツカ</t>
    </rPh>
    <rPh sb="8" eb="9">
      <t>セイ</t>
    </rPh>
    <rPh sb="10" eb="12">
      <t>シュルイ</t>
    </rPh>
    <rPh sb="13" eb="14">
      <t>シャ</t>
    </rPh>
    <phoneticPr fontId="4"/>
  </si>
  <si>
    <t>規模別</t>
    <rPh sb="0" eb="2">
      <t>キボ</t>
    </rPh>
    <rPh sb="2" eb="3">
      <t>ベツ</t>
    </rPh>
    <phoneticPr fontId="4"/>
  </si>
  <si>
    <t>年次有給休暇の状況（常用従業員）</t>
    <rPh sb="0" eb="2">
      <t>ネンジ</t>
    </rPh>
    <rPh sb="2" eb="4">
      <t>ユウキュウ</t>
    </rPh>
    <rPh sb="4" eb="6">
      <t>キュウカ</t>
    </rPh>
    <rPh sb="7" eb="9">
      <t>ジョウキョウ</t>
    </rPh>
    <rPh sb="10" eb="12">
      <t>ジョウヨウ</t>
    </rPh>
    <rPh sb="12" eb="15">
      <t>ジュウギョウイン</t>
    </rPh>
    <phoneticPr fontId="4"/>
  </si>
  <si>
    <t>問18</t>
    <rPh sb="0" eb="1">
      <t>トイ</t>
    </rPh>
    <phoneticPr fontId="4"/>
  </si>
  <si>
    <t>総取得日数</t>
    <rPh sb="0" eb="1">
      <t>ソウ</t>
    </rPh>
    <rPh sb="1" eb="3">
      <t>シュトク</t>
    </rPh>
    <rPh sb="3" eb="5">
      <t>ニッスウ</t>
    </rPh>
    <phoneticPr fontId="4"/>
  </si>
  <si>
    <t>総付与日数</t>
    <rPh sb="0" eb="1">
      <t>ソウ</t>
    </rPh>
    <rPh sb="1" eb="3">
      <t>フヨ</t>
    </rPh>
    <rPh sb="3" eb="5">
      <t>ニッスウ</t>
    </rPh>
    <phoneticPr fontId="4"/>
  </si>
  <si>
    <t>有給対象職員</t>
    <rPh sb="0" eb="2">
      <t>ユウキュウ</t>
    </rPh>
    <rPh sb="2" eb="4">
      <t>タイショウ</t>
    </rPh>
    <rPh sb="4" eb="6">
      <t>ショクイン</t>
    </rPh>
    <phoneticPr fontId="4"/>
  </si>
  <si>
    <t>従業員一人あたり</t>
    <rPh sb="0" eb="3">
      <t>ジュウギョウイン</t>
    </rPh>
    <rPh sb="3" eb="5">
      <t>ヒトリ</t>
    </rPh>
    <phoneticPr fontId="4"/>
  </si>
  <si>
    <t>年次有給休暇の状況（全従業員）</t>
    <rPh sb="0" eb="2">
      <t>ネンジ</t>
    </rPh>
    <rPh sb="2" eb="4">
      <t>ユウキュウ</t>
    </rPh>
    <rPh sb="4" eb="6">
      <t>キュウカ</t>
    </rPh>
    <rPh sb="7" eb="9">
      <t>ジョウキョウ</t>
    </rPh>
    <rPh sb="10" eb="11">
      <t>ゼン</t>
    </rPh>
    <rPh sb="11" eb="14">
      <t>ジュウギョウイン</t>
    </rPh>
    <phoneticPr fontId="4"/>
  </si>
  <si>
    <t>業種別　年次有給休暇の状況（全従業員）</t>
    <rPh sb="0" eb="2">
      <t>ギョウシュ</t>
    </rPh>
    <rPh sb="2" eb="3">
      <t>ベツ</t>
    </rPh>
    <rPh sb="4" eb="6">
      <t>ネンジ</t>
    </rPh>
    <rPh sb="6" eb="8">
      <t>ユウキュウ</t>
    </rPh>
    <rPh sb="8" eb="10">
      <t>キュウカ</t>
    </rPh>
    <rPh sb="11" eb="13">
      <t>ジョウキョウ</t>
    </rPh>
    <rPh sb="14" eb="15">
      <t>ゼン</t>
    </rPh>
    <rPh sb="15" eb="18">
      <t>ジュウギョウイン</t>
    </rPh>
    <phoneticPr fontId="4"/>
  </si>
  <si>
    <t>年次有給休暇の状況（従業員一人あたり）</t>
    <rPh sb="0" eb="2">
      <t>ネンジ</t>
    </rPh>
    <rPh sb="2" eb="4">
      <t>ユウキュウ</t>
    </rPh>
    <rPh sb="4" eb="6">
      <t>キュウカ</t>
    </rPh>
    <rPh sb="7" eb="9">
      <t>ジョウキョウ</t>
    </rPh>
    <rPh sb="10" eb="13">
      <t>ジュウギョウイン</t>
    </rPh>
    <rPh sb="13" eb="15">
      <t>ヒトリ</t>
    </rPh>
    <phoneticPr fontId="4"/>
  </si>
  <si>
    <t>業種別　年次有給休暇の状況（従業員一人あたり）</t>
    <rPh sb="0" eb="2">
      <t>ギョウシュ</t>
    </rPh>
    <rPh sb="2" eb="3">
      <t>ベツ</t>
    </rPh>
    <rPh sb="4" eb="6">
      <t>ネンジ</t>
    </rPh>
    <rPh sb="6" eb="8">
      <t>ユウキュウ</t>
    </rPh>
    <rPh sb="8" eb="10">
      <t>キュウカ</t>
    </rPh>
    <rPh sb="11" eb="13">
      <t>ジョウキョウ</t>
    </rPh>
    <rPh sb="14" eb="17">
      <t>ジュウギョウイン</t>
    </rPh>
    <rPh sb="17" eb="19">
      <t>ヒトリ</t>
    </rPh>
    <phoneticPr fontId="4"/>
  </si>
  <si>
    <t>規模別　年次有給休暇の状況（従業員一人あたり）</t>
    <rPh sb="0" eb="3">
      <t>キボベツ</t>
    </rPh>
    <rPh sb="4" eb="6">
      <t>ネンジ</t>
    </rPh>
    <rPh sb="6" eb="8">
      <t>ユウキュウ</t>
    </rPh>
    <rPh sb="8" eb="10">
      <t>キュウカ</t>
    </rPh>
    <rPh sb="11" eb="13">
      <t>ジョウキョウ</t>
    </rPh>
    <rPh sb="14" eb="17">
      <t>ジュウギョウイン</t>
    </rPh>
    <rPh sb="17" eb="19">
      <t>ヒトリ</t>
    </rPh>
    <phoneticPr fontId="4"/>
  </si>
  <si>
    <t>規模別　年次有給休暇の状況（全従業員）</t>
    <rPh sb="0" eb="3">
      <t>キボベツ</t>
    </rPh>
    <rPh sb="4" eb="6">
      <t>ネンジ</t>
    </rPh>
    <rPh sb="6" eb="8">
      <t>ユウキュウ</t>
    </rPh>
    <rPh sb="8" eb="10">
      <t>キュウカ</t>
    </rPh>
    <rPh sb="11" eb="13">
      <t>ジョウキョウ</t>
    </rPh>
    <rPh sb="14" eb="15">
      <t>ゼン</t>
    </rPh>
    <rPh sb="15" eb="18">
      <t>ジュウギョウイン</t>
    </rPh>
    <phoneticPr fontId="4"/>
  </si>
  <si>
    <t>定めている</t>
    <rPh sb="0" eb="1">
      <t>サダ</t>
    </rPh>
    <phoneticPr fontId="4"/>
  </si>
  <si>
    <t>定めていない</t>
    <rPh sb="0" eb="1">
      <t>サダ</t>
    </rPh>
    <phoneticPr fontId="4"/>
  </si>
  <si>
    <t>無回答</t>
  </si>
  <si>
    <t>問25</t>
    <rPh sb="0" eb="1">
      <t>トイ</t>
    </rPh>
    <phoneticPr fontId="4"/>
  </si>
  <si>
    <t>介護休業制度　最長休業期間</t>
    <rPh sb="0" eb="2">
      <t>カイゴ</t>
    </rPh>
    <rPh sb="2" eb="4">
      <t>キュウギョウ</t>
    </rPh>
    <rPh sb="4" eb="6">
      <t>セイド</t>
    </rPh>
    <rPh sb="7" eb="9">
      <t>サイチョウ</t>
    </rPh>
    <rPh sb="9" eb="11">
      <t>キュウギョウ</t>
    </rPh>
    <rPh sb="11" eb="13">
      <t>キカン</t>
    </rPh>
    <phoneticPr fontId="4"/>
  </si>
  <si>
    <t>3ヶ月</t>
    <rPh sb="2" eb="3">
      <t>ゲツ</t>
    </rPh>
    <phoneticPr fontId="4"/>
  </si>
  <si>
    <t>1年</t>
    <rPh sb="1" eb="2">
      <t>ネン</t>
    </rPh>
    <phoneticPr fontId="4"/>
  </si>
  <si>
    <t>1年以上</t>
    <rPh sb="1" eb="4">
      <t>ネンイジョウ</t>
    </rPh>
    <phoneticPr fontId="4"/>
  </si>
  <si>
    <t>介護休業制度取得</t>
    <rPh sb="0" eb="2">
      <t>カイゴ</t>
    </rPh>
    <rPh sb="2" eb="4">
      <t>キュウギョウ</t>
    </rPh>
    <rPh sb="4" eb="6">
      <t>セイド</t>
    </rPh>
    <rPh sb="6" eb="8">
      <t>シュトク</t>
    </rPh>
    <phoneticPr fontId="4"/>
  </si>
  <si>
    <t>ある</t>
    <phoneticPr fontId="4"/>
  </si>
  <si>
    <t>ない</t>
    <phoneticPr fontId="4"/>
  </si>
  <si>
    <t>雇用に関する問題や取り組みを考える必要があるか（％）</t>
    <rPh sb="0" eb="2">
      <t>コヨウ</t>
    </rPh>
    <rPh sb="3" eb="4">
      <t>カン</t>
    </rPh>
    <rPh sb="6" eb="8">
      <t>モンダイ</t>
    </rPh>
    <rPh sb="9" eb="10">
      <t>ト</t>
    </rPh>
    <rPh sb="11" eb="12">
      <t>ク</t>
    </rPh>
    <rPh sb="14" eb="15">
      <t>カンガ</t>
    </rPh>
    <rPh sb="17" eb="19">
      <t>ヒツヨウ</t>
    </rPh>
    <phoneticPr fontId="4"/>
  </si>
  <si>
    <t>雇用に関する問題や取り組みを考える必要があるか（社）</t>
    <rPh sb="24" eb="25">
      <t>シャ</t>
    </rPh>
    <phoneticPr fontId="4"/>
  </si>
  <si>
    <t>業種別　雇用に関する問題や取り組みを考える必要があるか（％）</t>
    <rPh sb="0" eb="2">
      <t>ギョウシュ</t>
    </rPh>
    <rPh sb="2" eb="3">
      <t>ベツ</t>
    </rPh>
    <phoneticPr fontId="4"/>
  </si>
  <si>
    <t>業種別
雇用に関する問題や取り組みを考える必要があるか（％）</t>
    <rPh sb="0" eb="2">
      <t>ギョウシュ</t>
    </rPh>
    <rPh sb="2" eb="3">
      <t>ベツ</t>
    </rPh>
    <phoneticPr fontId="4"/>
  </si>
  <si>
    <t>業種別
雇用に関する問題や取り組みを考える必要があるか（社）</t>
    <rPh sb="0" eb="2">
      <t>ギョウシュ</t>
    </rPh>
    <rPh sb="2" eb="3">
      <t>ベツ</t>
    </rPh>
    <rPh sb="28" eb="29">
      <t>シャ</t>
    </rPh>
    <phoneticPr fontId="4"/>
  </si>
  <si>
    <t>規模別
雇用に関する問題や取り組みを考える必要があるか（％）</t>
    <rPh sb="0" eb="3">
      <t>キボベツ</t>
    </rPh>
    <phoneticPr fontId="4"/>
  </si>
  <si>
    <t>規模別
雇用に関する問題や取り組みを考える必要があるか（社）</t>
    <rPh sb="0" eb="3">
      <t>キボベツ</t>
    </rPh>
    <rPh sb="28" eb="29">
      <t>シャ</t>
    </rPh>
    <phoneticPr fontId="4"/>
  </si>
  <si>
    <t>雇用問題の種類</t>
    <rPh sb="0" eb="2">
      <t>コヨウ</t>
    </rPh>
    <rPh sb="2" eb="4">
      <t>モンダイ</t>
    </rPh>
    <rPh sb="5" eb="7">
      <t>シュルイ</t>
    </rPh>
    <phoneticPr fontId="4"/>
  </si>
  <si>
    <t>雇用に関する問題や取り組みを考える必要があるか（％）</t>
    <phoneticPr fontId="4"/>
  </si>
  <si>
    <t>規模別　雇用に関する問題や取り組みを考える必要があるか（％）</t>
    <rPh sb="0" eb="3">
      <t>キボベツ</t>
    </rPh>
    <phoneticPr fontId="4"/>
  </si>
  <si>
    <t>業種別　雇用に関する問題や取り組みを考える必要があるか（社）</t>
    <rPh sb="0" eb="2">
      <t>ギョウシュ</t>
    </rPh>
    <rPh sb="2" eb="3">
      <t>ベツ</t>
    </rPh>
    <rPh sb="28" eb="29">
      <t>シャ</t>
    </rPh>
    <phoneticPr fontId="4"/>
  </si>
  <si>
    <t>規模別　雇用に関する問題や取り組みを考える必要があるか（社）</t>
    <rPh sb="0" eb="3">
      <t>キボベツ</t>
    </rPh>
    <rPh sb="28" eb="29">
      <t>シャ</t>
    </rPh>
    <phoneticPr fontId="4"/>
  </si>
  <si>
    <t>雇用に関する問題や取り組み</t>
    <rPh sb="0" eb="2">
      <t>コヨウ</t>
    </rPh>
    <rPh sb="3" eb="4">
      <t>カン</t>
    </rPh>
    <rPh sb="6" eb="8">
      <t>モンダイ</t>
    </rPh>
    <rPh sb="9" eb="10">
      <t>ト</t>
    </rPh>
    <rPh sb="11" eb="12">
      <t>ク</t>
    </rPh>
    <phoneticPr fontId="4"/>
  </si>
  <si>
    <t>30　雇用に関する問題や取り組み</t>
    <phoneticPr fontId="4"/>
  </si>
  <si>
    <t>完全週休2日制</t>
    <rPh sb="0" eb="2">
      <t>カンゼン</t>
    </rPh>
    <phoneticPr fontId="4"/>
  </si>
  <si>
    <t>隔週 週休2日制</t>
    <rPh sb="0" eb="2">
      <t>カクシュウ</t>
    </rPh>
    <phoneticPr fontId="4"/>
  </si>
  <si>
    <t>月3回 週休2日制</t>
    <rPh sb="0" eb="1">
      <t>ツキ</t>
    </rPh>
    <rPh sb="2" eb="3">
      <t>カイ</t>
    </rPh>
    <phoneticPr fontId="4"/>
  </si>
  <si>
    <t>月2回 週休2日制</t>
    <rPh sb="0" eb="1">
      <t>ツキ</t>
    </rPh>
    <rPh sb="2" eb="3">
      <t>カイ</t>
    </rPh>
    <phoneticPr fontId="4"/>
  </si>
  <si>
    <t>月1回 週休2日制</t>
    <rPh sb="0" eb="1">
      <t>ツキ</t>
    </rPh>
    <rPh sb="2" eb="3">
      <t>カイ</t>
    </rPh>
    <phoneticPr fontId="4"/>
  </si>
  <si>
    <t>その他の週休2日制</t>
    <rPh sb="2" eb="3">
      <t>タ</t>
    </rPh>
    <phoneticPr fontId="4"/>
  </si>
  <si>
    <t>30　雇用に関する問題や取り組み</t>
    <rPh sb="3" eb="5">
      <t>コヨウ</t>
    </rPh>
    <rPh sb="6" eb="7">
      <t>カン</t>
    </rPh>
    <rPh sb="9" eb="11">
      <t>モンダイ</t>
    </rPh>
    <rPh sb="12" eb="13">
      <t>ト</t>
    </rPh>
    <rPh sb="14" eb="15">
      <t>ク</t>
    </rPh>
    <phoneticPr fontId="4"/>
  </si>
  <si>
    <t>問23</t>
    <rPh sb="0" eb="1">
      <t>トイ</t>
    </rPh>
    <phoneticPr fontId="4"/>
  </si>
  <si>
    <t>育児休業制度について（業種別）</t>
    <rPh sb="0" eb="2">
      <t>イクジ</t>
    </rPh>
    <rPh sb="2" eb="4">
      <t>キュウギョウ</t>
    </rPh>
    <rPh sb="4" eb="6">
      <t>セイド</t>
    </rPh>
    <rPh sb="11" eb="13">
      <t>ギョウシュ</t>
    </rPh>
    <rPh sb="13" eb="14">
      <t>ベツ</t>
    </rPh>
    <phoneticPr fontId="4"/>
  </si>
  <si>
    <t>育児休業制度について（規模別）</t>
    <rPh sb="0" eb="2">
      <t>イクジ</t>
    </rPh>
    <rPh sb="2" eb="4">
      <t>キュウギョウ</t>
    </rPh>
    <rPh sb="4" eb="6">
      <t>セイド</t>
    </rPh>
    <rPh sb="11" eb="14">
      <t>キボベツ</t>
    </rPh>
    <phoneticPr fontId="4"/>
  </si>
  <si>
    <r>
      <t xml:space="preserve">業種別・規模別　平均定年退職年齢 </t>
    </r>
    <r>
      <rPr>
        <u/>
        <sz val="8"/>
        <rFont val="HGｺﾞｼｯｸM"/>
        <family val="3"/>
        <charset val="128"/>
      </rPr>
      <t>～資料編より抜粋～</t>
    </r>
    <rPh sb="0" eb="2">
      <t>ギョウシュ</t>
    </rPh>
    <rPh sb="2" eb="3">
      <t>ベツ</t>
    </rPh>
    <rPh sb="4" eb="7">
      <t>キボベツ</t>
    </rPh>
    <rPh sb="8" eb="10">
      <t>ヘイキン</t>
    </rPh>
    <rPh sb="10" eb="12">
      <t>テイネン</t>
    </rPh>
    <rPh sb="12" eb="14">
      <t>タイショク</t>
    </rPh>
    <rPh sb="14" eb="16">
      <t>ネンレイ</t>
    </rPh>
    <rPh sb="18" eb="20">
      <t>シリョウ</t>
    </rPh>
    <rPh sb="20" eb="21">
      <t>ヘン</t>
    </rPh>
    <rPh sb="23" eb="25">
      <t>バッスイ</t>
    </rPh>
    <phoneticPr fontId="4"/>
  </si>
  <si>
    <t>対象外</t>
  </si>
  <si>
    <t>対象外</t>
    <rPh sb="0" eb="3">
      <t>タイショウガイ</t>
    </rPh>
    <phoneticPr fontId="9"/>
  </si>
  <si>
    <t>■対象外：常時使用する従業員の数が30人未満の事業所</t>
    <rPh sb="1" eb="4">
      <t>タイショウガイ</t>
    </rPh>
    <rPh sb="5" eb="7">
      <t>ジョウジ</t>
    </rPh>
    <rPh sb="7" eb="9">
      <t>シヨウ</t>
    </rPh>
    <rPh sb="11" eb="14">
      <t>ジュウギョウイン</t>
    </rPh>
    <rPh sb="15" eb="16">
      <t>カズ</t>
    </rPh>
    <rPh sb="19" eb="20">
      <t>ニン</t>
    </rPh>
    <rPh sb="20" eb="22">
      <t>ミマン</t>
    </rPh>
    <rPh sb="23" eb="26">
      <t>ジギョウショ</t>
    </rPh>
    <phoneticPr fontId="9"/>
  </si>
  <si>
    <t>★理解有：制度を知っていて理解している</t>
    <rPh sb="1" eb="3">
      <t>リカイ</t>
    </rPh>
    <rPh sb="3" eb="4">
      <t>ユウ</t>
    </rPh>
    <rPh sb="5" eb="7">
      <t>セイド</t>
    </rPh>
    <rPh sb="8" eb="9">
      <t>シ</t>
    </rPh>
    <rPh sb="13" eb="15">
      <t>リカイ</t>
    </rPh>
    <phoneticPr fontId="9"/>
  </si>
  <si>
    <t>★理解無：制度を聞いたことがあるのみで制度の内容まで理解していない</t>
    <rPh sb="1" eb="3">
      <t>リカイ</t>
    </rPh>
    <rPh sb="3" eb="4">
      <t>ム</t>
    </rPh>
    <rPh sb="5" eb="7">
      <t>セイド</t>
    </rPh>
    <rPh sb="8" eb="9">
      <t>キ</t>
    </rPh>
    <rPh sb="19" eb="21">
      <t>セイド</t>
    </rPh>
    <rPh sb="22" eb="24">
      <t>ナイヨウ</t>
    </rPh>
    <rPh sb="26" eb="28">
      <t>リカイ</t>
    </rPh>
    <phoneticPr fontId="9"/>
  </si>
  <si>
    <t>★無　知：制度自体を知らない</t>
    <rPh sb="1" eb="2">
      <t>ム</t>
    </rPh>
    <rPh sb="3" eb="4">
      <t>チ</t>
    </rPh>
    <rPh sb="5" eb="7">
      <t>セイド</t>
    </rPh>
    <rPh sb="7" eb="9">
      <t>ジタイ</t>
    </rPh>
    <rPh sb="10" eb="11">
      <t>シ</t>
    </rPh>
    <phoneticPr fontId="9"/>
  </si>
  <si>
    <t>育児休業制度　最長休業期間（子供の年齢）</t>
    <rPh sb="0" eb="2">
      <t>イクジ</t>
    </rPh>
    <rPh sb="2" eb="4">
      <t>キュウギョウ</t>
    </rPh>
    <rPh sb="4" eb="6">
      <t>セイド</t>
    </rPh>
    <rPh sb="7" eb="9">
      <t>サイチョウ</t>
    </rPh>
    <rPh sb="9" eb="11">
      <t>キュウギョウ</t>
    </rPh>
    <rPh sb="11" eb="13">
      <t>キカン</t>
    </rPh>
    <rPh sb="14" eb="16">
      <t>コドモ</t>
    </rPh>
    <rPh sb="17" eb="19">
      <t>ネンレイ</t>
    </rPh>
    <phoneticPr fontId="4"/>
  </si>
  <si>
    <t>育児休業制度取得</t>
    <rPh sb="0" eb="2">
      <t>イクジ</t>
    </rPh>
    <rPh sb="2" eb="4">
      <t>キュウギョウ</t>
    </rPh>
    <rPh sb="4" eb="6">
      <t>セイド</t>
    </rPh>
    <rPh sb="6" eb="8">
      <t>シュトク</t>
    </rPh>
    <phoneticPr fontId="4"/>
  </si>
  <si>
    <t>育児休業制度の有無（社）</t>
    <rPh sb="0" eb="2">
      <t>イクジ</t>
    </rPh>
    <rPh sb="2" eb="4">
      <t>キュウギョウ</t>
    </rPh>
    <rPh sb="4" eb="6">
      <t>セイド</t>
    </rPh>
    <rPh sb="7" eb="9">
      <t>ウム</t>
    </rPh>
    <rPh sb="10" eb="11">
      <t>シャ</t>
    </rPh>
    <phoneticPr fontId="4"/>
  </si>
  <si>
    <t>業種別　育児休業制度の有無（社）</t>
    <rPh sb="0" eb="2">
      <t>ギョウシュ</t>
    </rPh>
    <rPh sb="2" eb="3">
      <t>ベツ</t>
    </rPh>
    <rPh sb="4" eb="6">
      <t>イクジ</t>
    </rPh>
    <rPh sb="6" eb="8">
      <t>キュウギョウ</t>
    </rPh>
    <rPh sb="8" eb="10">
      <t>セイド</t>
    </rPh>
    <rPh sb="11" eb="13">
      <t>ウム</t>
    </rPh>
    <rPh sb="14" eb="15">
      <t>シャ</t>
    </rPh>
    <phoneticPr fontId="4"/>
  </si>
  <si>
    <t>規模別　育児休業制度（社）</t>
    <rPh sb="0" eb="3">
      <t>キボベツ</t>
    </rPh>
    <rPh sb="4" eb="6">
      <t>イクジ</t>
    </rPh>
    <rPh sb="6" eb="8">
      <t>キュウギョウ</t>
    </rPh>
    <rPh sb="8" eb="10">
      <t>セイド</t>
    </rPh>
    <rPh sb="11" eb="12">
      <t>シャ</t>
    </rPh>
    <phoneticPr fontId="4"/>
  </si>
  <si>
    <t>対象者</t>
    <rPh sb="0" eb="3">
      <t>タイショウシャ</t>
    </rPh>
    <phoneticPr fontId="4"/>
  </si>
  <si>
    <t>取得者</t>
    <rPh sb="0" eb="3">
      <t>シュトクシャ</t>
    </rPh>
    <phoneticPr fontId="4"/>
  </si>
  <si>
    <t>育児休業制度取得率</t>
    <rPh sb="0" eb="2">
      <t>イクジ</t>
    </rPh>
    <rPh sb="2" eb="4">
      <t>キュウギョウ</t>
    </rPh>
    <rPh sb="4" eb="6">
      <t>セイド</t>
    </rPh>
    <rPh sb="6" eb="8">
      <t>シュトク</t>
    </rPh>
    <rPh sb="8" eb="9">
      <t>リツ</t>
    </rPh>
    <phoneticPr fontId="4"/>
  </si>
  <si>
    <t>育児休業制度取得率（％）</t>
    <rPh sb="0" eb="2">
      <t>イクジ</t>
    </rPh>
    <rPh sb="2" eb="4">
      <t>キュウギョウ</t>
    </rPh>
    <rPh sb="4" eb="6">
      <t>セイド</t>
    </rPh>
    <rPh sb="6" eb="9">
      <t>シュトクリツ</t>
    </rPh>
    <phoneticPr fontId="4"/>
  </si>
  <si>
    <t>育児休業制度取得者（人）</t>
    <rPh sb="0" eb="2">
      <t>イクジ</t>
    </rPh>
    <rPh sb="2" eb="4">
      <t>キュウギョウ</t>
    </rPh>
    <rPh sb="4" eb="6">
      <t>セイド</t>
    </rPh>
    <rPh sb="6" eb="9">
      <t>シュトクシャ</t>
    </rPh>
    <rPh sb="10" eb="11">
      <t>ニン</t>
    </rPh>
    <phoneticPr fontId="4"/>
  </si>
  <si>
    <t>43　次世代育成支援対策推進法にもとづく一般事業主行動計画策定</t>
    <rPh sb="3" eb="6">
      <t>ジセダイ</t>
    </rPh>
    <rPh sb="6" eb="8">
      <t>イクセイ</t>
    </rPh>
    <rPh sb="8" eb="10">
      <t>シエン</t>
    </rPh>
    <rPh sb="10" eb="12">
      <t>タイサク</t>
    </rPh>
    <rPh sb="12" eb="14">
      <t>スイシン</t>
    </rPh>
    <rPh sb="14" eb="15">
      <t>ホウ</t>
    </rPh>
    <rPh sb="20" eb="22">
      <t>イッパン</t>
    </rPh>
    <rPh sb="22" eb="25">
      <t>ジギョウヌシ</t>
    </rPh>
    <rPh sb="25" eb="27">
      <t>コウドウ</t>
    </rPh>
    <rPh sb="27" eb="29">
      <t>ケイカク</t>
    </rPh>
    <rPh sb="29" eb="31">
      <t>サクテイ</t>
    </rPh>
    <phoneticPr fontId="4"/>
  </si>
  <si>
    <t>次世代育成支援対策推進法にもとづく一般事業主行動計画策定</t>
    <rPh sb="0" eb="3">
      <t>ジセダイ</t>
    </rPh>
    <rPh sb="3" eb="5">
      <t>イクセイ</t>
    </rPh>
    <rPh sb="5" eb="7">
      <t>シエン</t>
    </rPh>
    <rPh sb="7" eb="9">
      <t>タイサク</t>
    </rPh>
    <rPh sb="9" eb="11">
      <t>スイシン</t>
    </rPh>
    <rPh sb="11" eb="12">
      <t>ホウ</t>
    </rPh>
    <rPh sb="17" eb="19">
      <t>イッパン</t>
    </rPh>
    <rPh sb="19" eb="22">
      <t>ジギョウヌシ</t>
    </rPh>
    <rPh sb="22" eb="24">
      <t>コウドウ</t>
    </rPh>
    <rPh sb="24" eb="26">
      <t>ケイカク</t>
    </rPh>
    <rPh sb="26" eb="28">
      <t>サクテイ</t>
    </rPh>
    <phoneticPr fontId="4"/>
  </si>
  <si>
    <t>業種別　女性管理職の有無（社）</t>
    <rPh sb="0" eb="2">
      <t>ギョウシュ</t>
    </rPh>
    <rPh sb="2" eb="3">
      <t>ベツ</t>
    </rPh>
    <rPh sb="4" eb="6">
      <t>ジョセイ</t>
    </rPh>
    <rPh sb="6" eb="8">
      <t>カンリ</t>
    </rPh>
    <rPh sb="8" eb="9">
      <t>ショク</t>
    </rPh>
    <rPh sb="10" eb="12">
      <t>ウム</t>
    </rPh>
    <rPh sb="13" eb="14">
      <t>シャ</t>
    </rPh>
    <phoneticPr fontId="4"/>
  </si>
  <si>
    <t>規模別　女性管理職の有無（社）</t>
    <rPh sb="0" eb="3">
      <t>キボベツ</t>
    </rPh>
    <rPh sb="4" eb="6">
      <t>ジョセイ</t>
    </rPh>
    <rPh sb="6" eb="8">
      <t>カンリ</t>
    </rPh>
    <rPh sb="8" eb="9">
      <t>ショク</t>
    </rPh>
    <rPh sb="10" eb="12">
      <t>ウム</t>
    </rPh>
    <rPh sb="13" eb="14">
      <t>シャ</t>
    </rPh>
    <phoneticPr fontId="4"/>
  </si>
  <si>
    <t>未就学児養育者への支援制度（社）</t>
    <rPh sb="0" eb="4">
      <t>ミシュウガクジ</t>
    </rPh>
    <rPh sb="4" eb="7">
      <t>ヨウイクシャ</t>
    </rPh>
    <rPh sb="9" eb="11">
      <t>シエン</t>
    </rPh>
    <rPh sb="11" eb="13">
      <t>セイド</t>
    </rPh>
    <rPh sb="14" eb="15">
      <t>シャ</t>
    </rPh>
    <phoneticPr fontId="4"/>
  </si>
  <si>
    <t>業種別　未就学児養育者への支援制度（社）</t>
    <rPh sb="0" eb="2">
      <t>ギョウシュ</t>
    </rPh>
    <rPh sb="2" eb="3">
      <t>ベツ</t>
    </rPh>
    <rPh sb="18" eb="19">
      <t>シャ</t>
    </rPh>
    <phoneticPr fontId="4"/>
  </si>
  <si>
    <t>規模別　未就学児養育者への支援制度（社）</t>
    <rPh sb="0" eb="3">
      <t>キボベツ</t>
    </rPh>
    <rPh sb="4" eb="8">
      <t>ミシュウガクジ</t>
    </rPh>
    <rPh sb="8" eb="11">
      <t>ヨウイクシャ</t>
    </rPh>
    <rPh sb="13" eb="15">
      <t>シエン</t>
    </rPh>
    <rPh sb="15" eb="17">
      <t>セイド</t>
    </rPh>
    <rPh sb="18" eb="19">
      <t>シャ</t>
    </rPh>
    <phoneticPr fontId="4"/>
  </si>
  <si>
    <t>介護休業制度以外の支援制度について（社）</t>
    <rPh sb="0" eb="2">
      <t>カイゴ</t>
    </rPh>
    <rPh sb="2" eb="4">
      <t>キュウギョウ</t>
    </rPh>
    <rPh sb="4" eb="6">
      <t>セイド</t>
    </rPh>
    <rPh sb="6" eb="8">
      <t>イガイ</t>
    </rPh>
    <rPh sb="9" eb="11">
      <t>シエン</t>
    </rPh>
    <rPh sb="11" eb="13">
      <t>セイド</t>
    </rPh>
    <rPh sb="18" eb="19">
      <t>シャ</t>
    </rPh>
    <phoneticPr fontId="4"/>
  </si>
  <si>
    <t>介護休業制度以外の支援制度について（社）</t>
    <rPh sb="18" eb="19">
      <t>シャ</t>
    </rPh>
    <phoneticPr fontId="4"/>
  </si>
  <si>
    <t>出産･育児･介護等による退職者の再雇用制度（社）</t>
    <rPh sb="0" eb="2">
      <t>シュッサン</t>
    </rPh>
    <rPh sb="3" eb="5">
      <t>イクジ</t>
    </rPh>
    <rPh sb="6" eb="9">
      <t>カイゴナド</t>
    </rPh>
    <rPh sb="12" eb="15">
      <t>タイショクシャ</t>
    </rPh>
    <rPh sb="16" eb="19">
      <t>サイコヨウ</t>
    </rPh>
    <rPh sb="19" eb="21">
      <t>セイド</t>
    </rPh>
    <rPh sb="22" eb="23">
      <t>シャ</t>
    </rPh>
    <phoneticPr fontId="4"/>
  </si>
  <si>
    <t>出産･育児･介護等による退職者の再雇用制度（社）</t>
    <rPh sb="22" eb="23">
      <t>シャ</t>
    </rPh>
    <phoneticPr fontId="4"/>
  </si>
  <si>
    <t>規模別　出産･育児･介護等による退職者の再雇用制度（社）</t>
    <rPh sb="0" eb="3">
      <t>キボベツ</t>
    </rPh>
    <rPh sb="4" eb="6">
      <t>シュッサン</t>
    </rPh>
    <rPh sb="7" eb="9">
      <t>イクジ</t>
    </rPh>
    <rPh sb="10" eb="13">
      <t>カイゴナド</t>
    </rPh>
    <rPh sb="16" eb="19">
      <t>タイショクシャ</t>
    </rPh>
    <rPh sb="20" eb="23">
      <t>サイコヨウ</t>
    </rPh>
    <rPh sb="23" eb="25">
      <t>セイド</t>
    </rPh>
    <rPh sb="26" eb="27">
      <t>シャ</t>
    </rPh>
    <phoneticPr fontId="4"/>
  </si>
  <si>
    <t>規模別　性別により評価しない人事考課基準の有無（社）</t>
    <rPh sb="0" eb="3">
      <t>キボベツ</t>
    </rPh>
    <rPh sb="4" eb="6">
      <t>セイベツ</t>
    </rPh>
    <rPh sb="9" eb="11">
      <t>ヒョウカ</t>
    </rPh>
    <rPh sb="14" eb="16">
      <t>ジンジ</t>
    </rPh>
    <rPh sb="16" eb="18">
      <t>コウカ</t>
    </rPh>
    <rPh sb="18" eb="20">
      <t>キジュン</t>
    </rPh>
    <rPh sb="21" eb="23">
      <t>ウム</t>
    </rPh>
    <rPh sb="24" eb="25">
      <t>シャ</t>
    </rPh>
    <phoneticPr fontId="4"/>
  </si>
  <si>
    <t>性別により評価しない人事考課基準の有無（社）</t>
    <rPh sb="0" eb="2">
      <t>セイベツ</t>
    </rPh>
    <rPh sb="5" eb="7">
      <t>ヒョウカ</t>
    </rPh>
    <rPh sb="10" eb="12">
      <t>ジンジ</t>
    </rPh>
    <rPh sb="12" eb="14">
      <t>コウカ</t>
    </rPh>
    <rPh sb="14" eb="16">
      <t>キジュン</t>
    </rPh>
    <rPh sb="17" eb="19">
      <t>ウム</t>
    </rPh>
    <rPh sb="20" eb="21">
      <t>シャ</t>
    </rPh>
    <phoneticPr fontId="4"/>
  </si>
  <si>
    <t>規模別　性別役割分担の慣行を改善するよう努めている（社）</t>
    <rPh sb="0" eb="3">
      <t>キボベツ</t>
    </rPh>
    <rPh sb="4" eb="6">
      <t>セイベツ</t>
    </rPh>
    <rPh sb="6" eb="8">
      <t>ヤクワリ</t>
    </rPh>
    <rPh sb="8" eb="10">
      <t>ブンタン</t>
    </rPh>
    <rPh sb="11" eb="13">
      <t>カンコウ</t>
    </rPh>
    <rPh sb="14" eb="16">
      <t>カイゼン</t>
    </rPh>
    <rPh sb="20" eb="21">
      <t>ツト</t>
    </rPh>
    <rPh sb="26" eb="27">
      <t>シャ</t>
    </rPh>
    <phoneticPr fontId="4"/>
  </si>
  <si>
    <t>性別役割分担の慣行を改善するよう努めている（社）</t>
    <rPh sb="0" eb="2">
      <t>セイベツ</t>
    </rPh>
    <rPh sb="2" eb="4">
      <t>ヤクワリ</t>
    </rPh>
    <rPh sb="4" eb="6">
      <t>ブンタン</t>
    </rPh>
    <rPh sb="7" eb="9">
      <t>カンコウ</t>
    </rPh>
    <rPh sb="10" eb="12">
      <t>カイゼン</t>
    </rPh>
    <rPh sb="16" eb="17">
      <t>ツト</t>
    </rPh>
    <rPh sb="22" eb="23">
      <t>シャ</t>
    </rPh>
    <phoneticPr fontId="4"/>
  </si>
  <si>
    <t>女性管理職登用の有無（社）</t>
    <rPh sb="0" eb="2">
      <t>ジョセイ</t>
    </rPh>
    <rPh sb="2" eb="4">
      <t>カンリ</t>
    </rPh>
    <rPh sb="4" eb="5">
      <t>ショク</t>
    </rPh>
    <rPh sb="5" eb="7">
      <t>トウヨウ</t>
    </rPh>
    <rPh sb="8" eb="10">
      <t>ウム</t>
    </rPh>
    <rPh sb="11" eb="12">
      <t>シャ</t>
    </rPh>
    <phoneticPr fontId="4"/>
  </si>
  <si>
    <t>女性管理職登用の有無（社）</t>
    <rPh sb="11" eb="12">
      <t>シャ</t>
    </rPh>
    <phoneticPr fontId="4"/>
  </si>
  <si>
    <t>変形労働時間制の有無（社）</t>
    <rPh sb="0" eb="2">
      <t>ヘンケイ</t>
    </rPh>
    <rPh sb="2" eb="4">
      <t>ロウドウ</t>
    </rPh>
    <rPh sb="4" eb="6">
      <t>ジカン</t>
    </rPh>
    <rPh sb="6" eb="7">
      <t>セイ</t>
    </rPh>
    <rPh sb="8" eb="10">
      <t>ウム</t>
    </rPh>
    <rPh sb="11" eb="12">
      <t>シャ</t>
    </rPh>
    <phoneticPr fontId="4"/>
  </si>
  <si>
    <t>業種別　変形労働時間制の有無（社）</t>
    <rPh sb="0" eb="2">
      <t>ギョウシュ</t>
    </rPh>
    <rPh sb="2" eb="3">
      <t>ベツ</t>
    </rPh>
    <rPh sb="4" eb="6">
      <t>ヘンケイ</t>
    </rPh>
    <rPh sb="6" eb="8">
      <t>ロウドウ</t>
    </rPh>
    <rPh sb="8" eb="10">
      <t>ジカン</t>
    </rPh>
    <rPh sb="10" eb="11">
      <t>セイ</t>
    </rPh>
    <rPh sb="12" eb="14">
      <t>ウム</t>
    </rPh>
    <rPh sb="15" eb="16">
      <t>シャ</t>
    </rPh>
    <phoneticPr fontId="4"/>
  </si>
  <si>
    <t>規模別　変形労働時間制の有無（社）</t>
    <rPh sb="0" eb="3">
      <t>キボベツ</t>
    </rPh>
    <rPh sb="4" eb="6">
      <t>ヘンケイ</t>
    </rPh>
    <rPh sb="6" eb="8">
      <t>ロウドウ</t>
    </rPh>
    <rPh sb="8" eb="10">
      <t>ジカン</t>
    </rPh>
    <rPh sb="10" eb="11">
      <t>セイ</t>
    </rPh>
    <rPh sb="12" eb="14">
      <t>ウム</t>
    </rPh>
    <rPh sb="15" eb="16">
      <t>シャ</t>
    </rPh>
    <phoneticPr fontId="4"/>
  </si>
  <si>
    <t>介護休業制度の有無（社）</t>
    <rPh sb="0" eb="2">
      <t>カイゴ</t>
    </rPh>
    <rPh sb="2" eb="4">
      <t>キュウギョウ</t>
    </rPh>
    <rPh sb="4" eb="6">
      <t>セイド</t>
    </rPh>
    <rPh sb="7" eb="9">
      <t>ウム</t>
    </rPh>
    <rPh sb="10" eb="11">
      <t>シャ</t>
    </rPh>
    <phoneticPr fontId="4"/>
  </si>
  <si>
    <t>業種別　介護休業制度の有無（社）</t>
    <rPh sb="0" eb="2">
      <t>ギョウシュ</t>
    </rPh>
    <rPh sb="2" eb="3">
      <t>ベツ</t>
    </rPh>
    <rPh sb="4" eb="6">
      <t>カイゴ</t>
    </rPh>
    <rPh sb="6" eb="8">
      <t>キュウギョウ</t>
    </rPh>
    <rPh sb="8" eb="10">
      <t>セイド</t>
    </rPh>
    <rPh sb="11" eb="13">
      <t>ウム</t>
    </rPh>
    <rPh sb="14" eb="15">
      <t>シャ</t>
    </rPh>
    <phoneticPr fontId="4"/>
  </si>
  <si>
    <t>規模別　介護休業制度の有無（社）</t>
    <rPh sb="0" eb="3">
      <t>キボベツ</t>
    </rPh>
    <rPh sb="4" eb="6">
      <t>カイゴ</t>
    </rPh>
    <rPh sb="6" eb="8">
      <t>キュウギョウ</t>
    </rPh>
    <rPh sb="8" eb="10">
      <t>セイド</t>
    </rPh>
    <rPh sb="11" eb="13">
      <t>ウム</t>
    </rPh>
    <rPh sb="14" eb="15">
      <t>シャ</t>
    </rPh>
    <phoneticPr fontId="4"/>
  </si>
  <si>
    <t>定年制の有無(社）</t>
    <rPh sb="0" eb="3">
      <t>テイネンセイ</t>
    </rPh>
    <rPh sb="4" eb="6">
      <t>ウム</t>
    </rPh>
    <rPh sb="7" eb="8">
      <t>シャ</t>
    </rPh>
    <phoneticPr fontId="4"/>
  </si>
  <si>
    <t>業種別　定年制の有無(社）</t>
    <rPh sb="0" eb="2">
      <t>ギョウシュ</t>
    </rPh>
    <rPh sb="2" eb="3">
      <t>ベツ</t>
    </rPh>
    <rPh sb="4" eb="7">
      <t>テイネンセイ</t>
    </rPh>
    <rPh sb="8" eb="10">
      <t>ウム</t>
    </rPh>
    <rPh sb="11" eb="12">
      <t>シャ</t>
    </rPh>
    <phoneticPr fontId="4"/>
  </si>
  <si>
    <t>規模別　定年制の有無(社）</t>
    <rPh sb="0" eb="3">
      <t>キボベツ</t>
    </rPh>
    <rPh sb="4" eb="7">
      <t>テイネンセイ</t>
    </rPh>
    <rPh sb="8" eb="10">
      <t>ウム</t>
    </rPh>
    <rPh sb="11" eb="12">
      <t>シャ</t>
    </rPh>
    <phoneticPr fontId="4"/>
  </si>
  <si>
    <t>介護休業制度以外の支援制度</t>
    <rPh sb="0" eb="2">
      <t>カイゴ</t>
    </rPh>
    <rPh sb="2" eb="4">
      <t>キュウギョウ</t>
    </rPh>
    <rPh sb="4" eb="6">
      <t>セイド</t>
    </rPh>
    <rPh sb="6" eb="8">
      <t>イガイ</t>
    </rPh>
    <rPh sb="9" eb="11">
      <t>シエン</t>
    </rPh>
    <rPh sb="11" eb="13">
      <t>セイド</t>
    </rPh>
    <phoneticPr fontId="4"/>
  </si>
  <si>
    <t>45　介護休業制度以外の支援制度</t>
    <phoneticPr fontId="4"/>
  </si>
  <si>
    <t>出産･育児･介護等による退職者の再雇用</t>
    <rPh sb="0" eb="2">
      <t>シュッサン</t>
    </rPh>
    <rPh sb="3" eb="5">
      <t>イクジ</t>
    </rPh>
    <rPh sb="6" eb="9">
      <t>カイゴナド</t>
    </rPh>
    <rPh sb="12" eb="15">
      <t>タイショクシャ</t>
    </rPh>
    <rPh sb="16" eb="19">
      <t>サイコヨウ</t>
    </rPh>
    <phoneticPr fontId="4"/>
  </si>
  <si>
    <t>46　出産･育児･介護等による退職者の再雇用</t>
    <rPh sb="3" eb="5">
      <t>シュッサン</t>
    </rPh>
    <rPh sb="6" eb="8">
      <t>イクジ</t>
    </rPh>
    <rPh sb="9" eb="12">
      <t>カイゴナド</t>
    </rPh>
    <rPh sb="15" eb="18">
      <t>タイショクシャ</t>
    </rPh>
    <rPh sb="19" eb="22">
      <t>サイコヨウ</t>
    </rPh>
    <phoneticPr fontId="4"/>
  </si>
  <si>
    <t>公正採用選考人権啓発推進員制度</t>
    <phoneticPr fontId="9"/>
  </si>
  <si>
    <t>公正採用選考推進員設置状況</t>
    <phoneticPr fontId="4"/>
  </si>
  <si>
    <t>公正採用選考人権啓発推進員制度
を知っているか。</t>
    <rPh sb="17" eb="18">
      <t>シ</t>
    </rPh>
    <phoneticPr fontId="4"/>
  </si>
  <si>
    <t>パートへの雇用条件の通知</t>
    <rPh sb="5" eb="7">
      <t>コヨウ</t>
    </rPh>
    <rPh sb="7" eb="9">
      <t>ジョウケン</t>
    </rPh>
    <rPh sb="10" eb="12">
      <t>ツウチ</t>
    </rPh>
    <phoneticPr fontId="4"/>
  </si>
  <si>
    <t>公正採用選考人権啓発推進員
の設置</t>
    <rPh sb="15" eb="17">
      <t>セッチ</t>
    </rPh>
    <phoneticPr fontId="4"/>
  </si>
  <si>
    <t>常用従業員</t>
    <rPh sb="0" eb="2">
      <t>ジョウヨウ</t>
    </rPh>
    <rPh sb="2" eb="5">
      <t>ジュウギョウイン</t>
    </rPh>
    <phoneticPr fontId="4"/>
  </si>
  <si>
    <t>理解
有</t>
    <rPh sb="0" eb="2">
      <t>リカイ</t>
    </rPh>
    <rPh sb="3" eb="4">
      <t>ユウ</t>
    </rPh>
    <phoneticPr fontId="4"/>
  </si>
  <si>
    <t>理解
無</t>
    <rPh sb="0" eb="2">
      <t>リカイ</t>
    </rPh>
    <rPh sb="3" eb="4">
      <t>ム</t>
    </rPh>
    <phoneticPr fontId="4"/>
  </si>
  <si>
    <t>無知</t>
    <rPh sb="0" eb="1">
      <t>ム</t>
    </rPh>
    <rPh sb="1" eb="2">
      <t>チ</t>
    </rPh>
    <phoneticPr fontId="4"/>
  </si>
  <si>
    <t>性別により評価しない人事考課基準の有無</t>
    <rPh sb="0" eb="2">
      <t>セイベツ</t>
    </rPh>
    <rPh sb="5" eb="7">
      <t>ヒョウカ</t>
    </rPh>
    <rPh sb="10" eb="12">
      <t>ジンジ</t>
    </rPh>
    <rPh sb="12" eb="14">
      <t>コウカ</t>
    </rPh>
    <rPh sb="14" eb="16">
      <t>キジュン</t>
    </rPh>
    <rPh sb="17" eb="19">
      <t>ウム</t>
    </rPh>
    <phoneticPr fontId="4"/>
  </si>
  <si>
    <t>47　性別により評価しない人事考課基準の有無</t>
    <rPh sb="3" eb="5">
      <t>セイベツ</t>
    </rPh>
    <rPh sb="8" eb="10">
      <t>ヒョウカ</t>
    </rPh>
    <rPh sb="13" eb="15">
      <t>ジンジ</t>
    </rPh>
    <rPh sb="15" eb="17">
      <t>コウカ</t>
    </rPh>
    <rPh sb="17" eb="19">
      <t>キジュン</t>
    </rPh>
    <rPh sb="20" eb="22">
      <t>ウム</t>
    </rPh>
    <phoneticPr fontId="4"/>
  </si>
  <si>
    <t>性別役割分担の慣行改善</t>
    <rPh sb="0" eb="2">
      <t>セイベツ</t>
    </rPh>
    <rPh sb="2" eb="4">
      <t>ヤクワリ</t>
    </rPh>
    <rPh sb="4" eb="6">
      <t>ブンタン</t>
    </rPh>
    <rPh sb="7" eb="9">
      <t>カンコウ</t>
    </rPh>
    <rPh sb="9" eb="11">
      <t>カイゼン</t>
    </rPh>
    <phoneticPr fontId="4"/>
  </si>
  <si>
    <t>48　性別役割分担の慣行改善</t>
    <rPh sb="3" eb="5">
      <t>セイベツ</t>
    </rPh>
    <rPh sb="5" eb="7">
      <t>ヤクワリ</t>
    </rPh>
    <rPh sb="7" eb="9">
      <t>ブンタン</t>
    </rPh>
    <rPh sb="10" eb="12">
      <t>カンコウ</t>
    </rPh>
    <rPh sb="12" eb="14">
      <t>カイゼン</t>
    </rPh>
    <phoneticPr fontId="4"/>
  </si>
  <si>
    <t>女性管理職の登用</t>
    <rPh sb="0" eb="2">
      <t>ジョセイ</t>
    </rPh>
    <rPh sb="2" eb="4">
      <t>カンリ</t>
    </rPh>
    <rPh sb="4" eb="5">
      <t>ショク</t>
    </rPh>
    <rPh sb="6" eb="8">
      <t>トウヨウ</t>
    </rPh>
    <phoneticPr fontId="4"/>
  </si>
  <si>
    <t>49　女性管理職の登用</t>
    <rPh sb="3" eb="5">
      <t>ジョセイ</t>
    </rPh>
    <rPh sb="5" eb="7">
      <t>カンリ</t>
    </rPh>
    <rPh sb="7" eb="8">
      <t>ショク</t>
    </rPh>
    <rPh sb="9" eb="11">
      <t>トウヨウ</t>
    </rPh>
    <phoneticPr fontId="4"/>
  </si>
  <si>
    <t>女性管理職の有無</t>
    <rPh sb="0" eb="2">
      <t>ジョセイ</t>
    </rPh>
    <rPh sb="2" eb="4">
      <t>カンリ</t>
    </rPh>
    <rPh sb="4" eb="5">
      <t>ショク</t>
    </rPh>
    <rPh sb="6" eb="8">
      <t>ウム</t>
    </rPh>
    <phoneticPr fontId="4"/>
  </si>
  <si>
    <t>全管理職のうち女性管理職の割合</t>
  </si>
  <si>
    <t>セクシャルハラスメントへの対策</t>
  </si>
  <si>
    <t>している</t>
  </si>
  <si>
    <t>していない</t>
  </si>
  <si>
    <t>あり</t>
  </si>
  <si>
    <t>なし</t>
  </si>
  <si>
    <t>４時間未満</t>
  </si>
  <si>
    <t>７時間以上</t>
  </si>
  <si>
    <t>パートタイマー1日の平均労働時間</t>
  </si>
  <si>
    <t>パートタイマーの退職金制度</t>
  </si>
  <si>
    <t>いる</t>
    <phoneticPr fontId="4"/>
  </si>
  <si>
    <t>女性管理職の有無（社）</t>
    <rPh sb="0" eb="2">
      <t>ジョセイ</t>
    </rPh>
    <rPh sb="2" eb="4">
      <t>カンリ</t>
    </rPh>
    <rPh sb="4" eb="5">
      <t>ショク</t>
    </rPh>
    <rPh sb="6" eb="8">
      <t>ウム</t>
    </rPh>
    <rPh sb="9" eb="10">
      <t>シャ</t>
    </rPh>
    <phoneticPr fontId="4"/>
  </si>
  <si>
    <t>男性管理職</t>
    <rPh sb="0" eb="2">
      <t>ダンセイ</t>
    </rPh>
    <rPh sb="2" eb="4">
      <t>カンリ</t>
    </rPh>
    <rPh sb="4" eb="5">
      <t>ショク</t>
    </rPh>
    <phoneticPr fontId="4"/>
  </si>
  <si>
    <t>女性管理職</t>
    <rPh sb="0" eb="2">
      <t>ジョセイ</t>
    </rPh>
    <rPh sb="2" eb="4">
      <t>カンリ</t>
    </rPh>
    <rPh sb="4" eb="5">
      <t>ショク</t>
    </rPh>
    <phoneticPr fontId="4"/>
  </si>
  <si>
    <t>人数</t>
    <rPh sb="0" eb="2">
      <t>ニンズウ</t>
    </rPh>
    <phoneticPr fontId="4"/>
  </si>
  <si>
    <t>5％未満</t>
    <rPh sb="2" eb="4">
      <t>ミマン</t>
    </rPh>
    <phoneticPr fontId="4"/>
  </si>
  <si>
    <t>女性管理職の割合</t>
    <rPh sb="0" eb="2">
      <t>ジョセイ</t>
    </rPh>
    <rPh sb="2" eb="4">
      <t>カンリ</t>
    </rPh>
    <rPh sb="4" eb="5">
      <t>ショク</t>
    </rPh>
    <rPh sb="6" eb="8">
      <t>ワリアイ</t>
    </rPh>
    <phoneticPr fontId="4"/>
  </si>
  <si>
    <t>全管理職のうち女性管理職の割合（社）</t>
    <rPh sb="0" eb="1">
      <t>ゼン</t>
    </rPh>
    <rPh sb="1" eb="3">
      <t>カンリ</t>
    </rPh>
    <rPh sb="3" eb="4">
      <t>ショク</t>
    </rPh>
    <rPh sb="7" eb="9">
      <t>ジョセイ</t>
    </rPh>
    <rPh sb="9" eb="11">
      <t>カンリ</t>
    </rPh>
    <rPh sb="11" eb="12">
      <t>ショク</t>
    </rPh>
    <rPh sb="13" eb="15">
      <t>ワリアイ</t>
    </rPh>
    <rPh sb="16" eb="17">
      <t>シャ</t>
    </rPh>
    <phoneticPr fontId="4"/>
  </si>
  <si>
    <t>管理職について（業種別）</t>
    <rPh sb="0" eb="2">
      <t>カンリ</t>
    </rPh>
    <rPh sb="2" eb="3">
      <t>ショク</t>
    </rPh>
    <rPh sb="8" eb="10">
      <t>ギョウシュ</t>
    </rPh>
    <rPh sb="10" eb="11">
      <t>ベツ</t>
    </rPh>
    <phoneticPr fontId="4"/>
  </si>
  <si>
    <t>管理職について（規模別）</t>
    <rPh sb="0" eb="2">
      <t>カンリ</t>
    </rPh>
    <rPh sb="2" eb="3">
      <t>ショク</t>
    </rPh>
    <rPh sb="8" eb="10">
      <t>キボ</t>
    </rPh>
    <rPh sb="10" eb="11">
      <t>ベツ</t>
    </rPh>
    <phoneticPr fontId="4"/>
  </si>
  <si>
    <t>全管理職のうち女性管理職の割合（％）</t>
    <rPh sb="0" eb="1">
      <t>ゼン</t>
    </rPh>
    <rPh sb="1" eb="3">
      <t>カンリ</t>
    </rPh>
    <rPh sb="3" eb="4">
      <t>ショク</t>
    </rPh>
    <rPh sb="7" eb="9">
      <t>ジョセイ</t>
    </rPh>
    <rPh sb="9" eb="11">
      <t>カンリ</t>
    </rPh>
    <rPh sb="11" eb="12">
      <t>ショク</t>
    </rPh>
    <rPh sb="13" eb="15">
      <t>ワリアイ</t>
    </rPh>
    <phoneticPr fontId="4"/>
  </si>
  <si>
    <t>業種別　全管理職のうち女性管理職の割合（％）</t>
    <rPh sb="0" eb="2">
      <t>ギョウシュ</t>
    </rPh>
    <rPh sb="2" eb="3">
      <t>ベツ</t>
    </rPh>
    <rPh sb="4" eb="5">
      <t>ゼン</t>
    </rPh>
    <rPh sb="5" eb="7">
      <t>カンリ</t>
    </rPh>
    <rPh sb="7" eb="8">
      <t>ショク</t>
    </rPh>
    <rPh sb="11" eb="13">
      <t>ジョセイ</t>
    </rPh>
    <rPh sb="13" eb="15">
      <t>カンリ</t>
    </rPh>
    <rPh sb="15" eb="16">
      <t>ショク</t>
    </rPh>
    <rPh sb="17" eb="19">
      <t>ワリアイ</t>
    </rPh>
    <phoneticPr fontId="4"/>
  </si>
  <si>
    <t>時差出勤</t>
    <rPh sb="0" eb="2">
      <t>ジサ</t>
    </rPh>
    <rPh sb="2" eb="4">
      <t>シュッキン</t>
    </rPh>
    <phoneticPr fontId="4"/>
  </si>
  <si>
    <t>介護休業制度以外の支援制度（規模別）②</t>
    <rPh sb="0" eb="2">
      <t>カイゴ</t>
    </rPh>
    <rPh sb="2" eb="4">
      <t>キュウギョウ</t>
    </rPh>
    <rPh sb="4" eb="6">
      <t>セイド</t>
    </rPh>
    <rPh sb="6" eb="8">
      <t>イガイ</t>
    </rPh>
    <rPh sb="9" eb="11">
      <t>シエン</t>
    </rPh>
    <rPh sb="11" eb="13">
      <t>セイド</t>
    </rPh>
    <rPh sb="14" eb="17">
      <t>キボベツ</t>
    </rPh>
    <phoneticPr fontId="4"/>
  </si>
  <si>
    <t>介護休業制度以外の支援制度（業種別）②</t>
    <rPh sb="0" eb="2">
      <t>カイゴ</t>
    </rPh>
    <rPh sb="2" eb="4">
      <t>キュウギョウ</t>
    </rPh>
    <rPh sb="4" eb="6">
      <t>セイド</t>
    </rPh>
    <rPh sb="6" eb="8">
      <t>イガイ</t>
    </rPh>
    <rPh sb="9" eb="11">
      <t>シエン</t>
    </rPh>
    <rPh sb="11" eb="13">
      <t>セイド</t>
    </rPh>
    <rPh sb="14" eb="16">
      <t>ギョウシュ</t>
    </rPh>
    <rPh sb="16" eb="17">
      <t>ベツ</t>
    </rPh>
    <phoneticPr fontId="4"/>
  </si>
  <si>
    <t>介護休業制度以外の支援制度（業種別）①</t>
    <rPh sb="0" eb="2">
      <t>カイゴ</t>
    </rPh>
    <rPh sb="2" eb="4">
      <t>キュウギョウ</t>
    </rPh>
    <rPh sb="4" eb="6">
      <t>セイド</t>
    </rPh>
    <rPh sb="6" eb="8">
      <t>イガイ</t>
    </rPh>
    <rPh sb="9" eb="11">
      <t>シエン</t>
    </rPh>
    <rPh sb="11" eb="13">
      <t>セイド</t>
    </rPh>
    <rPh sb="14" eb="16">
      <t>ギョウシュ</t>
    </rPh>
    <rPh sb="16" eb="17">
      <t>ベツ</t>
    </rPh>
    <phoneticPr fontId="4"/>
  </si>
  <si>
    <t>介護休業制度以外の支援制度（規模別）①</t>
    <rPh sb="0" eb="2">
      <t>カイゴ</t>
    </rPh>
    <rPh sb="2" eb="4">
      <t>キュウギョウ</t>
    </rPh>
    <rPh sb="4" eb="6">
      <t>セイド</t>
    </rPh>
    <rPh sb="6" eb="8">
      <t>イガイ</t>
    </rPh>
    <rPh sb="9" eb="11">
      <t>シエン</t>
    </rPh>
    <rPh sb="11" eb="13">
      <t>セイド</t>
    </rPh>
    <rPh sb="14" eb="17">
      <t>キボベツ</t>
    </rPh>
    <phoneticPr fontId="4"/>
  </si>
  <si>
    <t>未就学児養育者への支援制度(規模別)①</t>
    <rPh sb="0" eb="1">
      <t>ミ</t>
    </rPh>
    <rPh sb="1" eb="3">
      <t>シュウガク</t>
    </rPh>
    <rPh sb="3" eb="4">
      <t>ジ</t>
    </rPh>
    <rPh sb="4" eb="7">
      <t>ヨウイクシャ</t>
    </rPh>
    <rPh sb="9" eb="11">
      <t>シエン</t>
    </rPh>
    <rPh sb="11" eb="13">
      <t>セイド</t>
    </rPh>
    <rPh sb="14" eb="16">
      <t>キボ</t>
    </rPh>
    <rPh sb="16" eb="17">
      <t>ベツ</t>
    </rPh>
    <phoneticPr fontId="4"/>
  </si>
  <si>
    <t>未就学児養育者への支援制度(業種別)①</t>
    <rPh sb="0" eb="1">
      <t>ミ</t>
    </rPh>
    <rPh sb="1" eb="3">
      <t>シュウガク</t>
    </rPh>
    <rPh sb="3" eb="4">
      <t>ジ</t>
    </rPh>
    <rPh sb="4" eb="7">
      <t>ヨウイクシャ</t>
    </rPh>
    <rPh sb="9" eb="11">
      <t>シエン</t>
    </rPh>
    <rPh sb="11" eb="13">
      <t>セイド</t>
    </rPh>
    <rPh sb="14" eb="16">
      <t>ギョウシュ</t>
    </rPh>
    <rPh sb="16" eb="17">
      <t>ベツ</t>
    </rPh>
    <phoneticPr fontId="4"/>
  </si>
  <si>
    <t>未就学児養育者への支援制度(業種別)②</t>
    <rPh sb="0" eb="1">
      <t>ミ</t>
    </rPh>
    <rPh sb="1" eb="3">
      <t>シュウガク</t>
    </rPh>
    <rPh sb="3" eb="4">
      <t>ジ</t>
    </rPh>
    <rPh sb="4" eb="7">
      <t>ヨウイクシャ</t>
    </rPh>
    <rPh sb="9" eb="11">
      <t>シエン</t>
    </rPh>
    <rPh sb="11" eb="13">
      <t>セイド</t>
    </rPh>
    <rPh sb="14" eb="16">
      <t>ギョウシュ</t>
    </rPh>
    <rPh sb="16" eb="17">
      <t>ベツ</t>
    </rPh>
    <phoneticPr fontId="4"/>
  </si>
  <si>
    <t>未就学児養育者への支援制度(規模別)②</t>
    <rPh sb="0" eb="1">
      <t>ミ</t>
    </rPh>
    <rPh sb="1" eb="3">
      <t>シュウガク</t>
    </rPh>
    <rPh sb="3" eb="4">
      <t>ジ</t>
    </rPh>
    <rPh sb="4" eb="7">
      <t>ヨウイクシャ</t>
    </rPh>
    <rPh sb="9" eb="11">
      <t>シエン</t>
    </rPh>
    <rPh sb="11" eb="13">
      <t>セイド</t>
    </rPh>
    <rPh sb="14" eb="16">
      <t>キボ</t>
    </rPh>
    <rPh sb="16" eb="17">
      <t>ベツ</t>
    </rPh>
    <phoneticPr fontId="4"/>
  </si>
  <si>
    <t>未就学児養育者への支援制度</t>
    <rPh sb="0" eb="4">
      <t>ミシュウガクジ</t>
    </rPh>
    <rPh sb="4" eb="7">
      <t>ヨウイクシャ</t>
    </rPh>
    <rPh sb="9" eb="11">
      <t>シエン</t>
    </rPh>
    <rPh sb="11" eb="13">
      <t>セイド</t>
    </rPh>
    <phoneticPr fontId="4"/>
  </si>
  <si>
    <t>未就学児養育者への支援制度（％）</t>
    <rPh sb="0" eb="4">
      <t>ミシュウガクジ</t>
    </rPh>
    <rPh sb="4" eb="7">
      <t>ヨウイクシャ</t>
    </rPh>
    <rPh sb="9" eb="11">
      <t>シエン</t>
    </rPh>
    <rPh sb="11" eb="13">
      <t>セイド</t>
    </rPh>
    <phoneticPr fontId="4"/>
  </si>
  <si>
    <t>規模別　未就学児養育者への支援制度（％）</t>
    <rPh sb="0" eb="3">
      <t>キボベツ</t>
    </rPh>
    <rPh sb="4" eb="8">
      <t>ミシュウガクジ</t>
    </rPh>
    <rPh sb="8" eb="11">
      <t>ヨウイクシャ</t>
    </rPh>
    <rPh sb="13" eb="15">
      <t>シエン</t>
    </rPh>
    <rPh sb="15" eb="17">
      <t>セイド</t>
    </rPh>
    <phoneticPr fontId="4"/>
  </si>
  <si>
    <t>業種別　未就学児養育者への支援制度（％）</t>
    <rPh sb="0" eb="2">
      <t>ギョウシュ</t>
    </rPh>
    <rPh sb="2" eb="3">
      <t>ベツ</t>
    </rPh>
    <rPh sb="4" eb="8">
      <t>ミシュウガクジ</t>
    </rPh>
    <rPh sb="8" eb="11">
      <t>ヨウイクシャ</t>
    </rPh>
    <rPh sb="13" eb="15">
      <t>シエン</t>
    </rPh>
    <rPh sb="15" eb="17">
      <t>セイド</t>
    </rPh>
    <phoneticPr fontId="4"/>
  </si>
  <si>
    <r>
      <t>アンケート　問2</t>
    </r>
    <r>
      <rPr>
        <sz val="10"/>
        <rFont val="HGｺﾞｼｯｸM"/>
        <family val="3"/>
        <charset val="128"/>
      </rPr>
      <t>4</t>
    </r>
    <rPh sb="6" eb="7">
      <t>トイ</t>
    </rPh>
    <phoneticPr fontId="4"/>
  </si>
  <si>
    <t>介護休業制度以外の支援制度について（％）</t>
    <rPh sb="0" eb="2">
      <t>カイゴ</t>
    </rPh>
    <rPh sb="2" eb="4">
      <t>キュウギョウ</t>
    </rPh>
    <rPh sb="4" eb="6">
      <t>セイド</t>
    </rPh>
    <rPh sb="6" eb="8">
      <t>イガイ</t>
    </rPh>
    <rPh sb="9" eb="11">
      <t>シエン</t>
    </rPh>
    <rPh sb="11" eb="13">
      <t>セイド</t>
    </rPh>
    <phoneticPr fontId="4"/>
  </si>
  <si>
    <t>介護休業制度以外の支援制度について（％）</t>
    <phoneticPr fontId="4"/>
  </si>
  <si>
    <r>
      <t>アンケート　問2</t>
    </r>
    <r>
      <rPr>
        <sz val="10"/>
        <rFont val="HGｺﾞｼｯｸM"/>
        <family val="3"/>
        <charset val="128"/>
      </rPr>
      <t>6</t>
    </r>
    <rPh sb="6" eb="7">
      <t>トイ</t>
    </rPh>
    <phoneticPr fontId="4"/>
  </si>
  <si>
    <t>臨時従業員（派遣職員）・パートタイム労働者の常用従業員への転換はあるか。</t>
    <phoneticPr fontId="4"/>
  </si>
  <si>
    <t>規模別　全管理職のうち女性管理職の割合（％）</t>
    <rPh sb="0" eb="3">
      <t>キボベツ</t>
    </rPh>
    <rPh sb="4" eb="5">
      <t>ゼン</t>
    </rPh>
    <rPh sb="5" eb="7">
      <t>カンリ</t>
    </rPh>
    <rPh sb="7" eb="8">
      <t>ショク</t>
    </rPh>
    <rPh sb="11" eb="13">
      <t>ジョセイ</t>
    </rPh>
    <rPh sb="13" eb="15">
      <t>カンリ</t>
    </rPh>
    <rPh sb="15" eb="16">
      <t>ショク</t>
    </rPh>
    <rPh sb="17" eb="19">
      <t>ワリアイ</t>
    </rPh>
    <phoneticPr fontId="4"/>
  </si>
  <si>
    <t>規模別　全管理職のうち女性管理職の割合（社）</t>
    <rPh sb="0" eb="3">
      <t>キボベツ</t>
    </rPh>
    <rPh sb="4" eb="5">
      <t>ゼン</t>
    </rPh>
    <rPh sb="5" eb="7">
      <t>カンリ</t>
    </rPh>
    <rPh sb="7" eb="8">
      <t>ショク</t>
    </rPh>
    <rPh sb="11" eb="13">
      <t>ジョセイ</t>
    </rPh>
    <rPh sb="13" eb="15">
      <t>カンリ</t>
    </rPh>
    <rPh sb="15" eb="16">
      <t>ショク</t>
    </rPh>
    <rPh sb="17" eb="19">
      <t>ワリアイ</t>
    </rPh>
    <rPh sb="20" eb="21">
      <t>シャ</t>
    </rPh>
    <phoneticPr fontId="4"/>
  </si>
  <si>
    <t>業種別　全管理職のうち女性管理職の割合（社）</t>
    <rPh sb="0" eb="2">
      <t>ギョウシュ</t>
    </rPh>
    <rPh sb="2" eb="3">
      <t>ベツ</t>
    </rPh>
    <rPh sb="4" eb="5">
      <t>ゼン</t>
    </rPh>
    <rPh sb="5" eb="7">
      <t>カンリ</t>
    </rPh>
    <rPh sb="7" eb="8">
      <t>ショク</t>
    </rPh>
    <rPh sb="11" eb="13">
      <t>ジョセイ</t>
    </rPh>
    <rPh sb="13" eb="15">
      <t>カンリ</t>
    </rPh>
    <rPh sb="15" eb="16">
      <t>ショク</t>
    </rPh>
    <rPh sb="17" eb="19">
      <t>ワリアイ</t>
    </rPh>
    <rPh sb="20" eb="21">
      <t>シャ</t>
    </rPh>
    <phoneticPr fontId="4"/>
  </si>
  <si>
    <t>セクシャルハラスメントへの対策（社）</t>
    <rPh sb="13" eb="15">
      <t>タイサク</t>
    </rPh>
    <rPh sb="16" eb="17">
      <t>シャ</t>
    </rPh>
    <phoneticPr fontId="4"/>
  </si>
  <si>
    <t>業種別　セクシャルハラスメントへの対策（社）</t>
    <rPh sb="0" eb="2">
      <t>ギョウシュ</t>
    </rPh>
    <rPh sb="2" eb="3">
      <t>ベツ</t>
    </rPh>
    <rPh sb="17" eb="19">
      <t>タイサク</t>
    </rPh>
    <rPh sb="20" eb="21">
      <t>シャ</t>
    </rPh>
    <phoneticPr fontId="4"/>
  </si>
  <si>
    <t>規模別　セクシャルハラスメントへの対策（社）</t>
    <rPh sb="0" eb="2">
      <t>キボ</t>
    </rPh>
    <rPh sb="2" eb="3">
      <t>ベツ</t>
    </rPh>
    <rPh sb="17" eb="19">
      <t>タイサク</t>
    </rPh>
    <rPh sb="20" eb="21">
      <t>シャ</t>
    </rPh>
    <phoneticPr fontId="4"/>
  </si>
  <si>
    <t>セクシャルハラスメントへの対策（％）</t>
    <rPh sb="13" eb="15">
      <t>タイサク</t>
    </rPh>
    <phoneticPr fontId="4"/>
  </si>
  <si>
    <t>業種別　セクシャルハラスメントへの対策（％）</t>
    <rPh sb="0" eb="2">
      <t>ギョウシュ</t>
    </rPh>
    <rPh sb="2" eb="3">
      <t>ベツ</t>
    </rPh>
    <rPh sb="17" eb="19">
      <t>タイサク</t>
    </rPh>
    <phoneticPr fontId="4"/>
  </si>
  <si>
    <t>規模別　セクシャルハラスメントへの対策（％）</t>
    <rPh sb="0" eb="2">
      <t>キボ</t>
    </rPh>
    <rPh sb="2" eb="3">
      <t>ベツ</t>
    </rPh>
    <rPh sb="17" eb="19">
      <t>タイサク</t>
    </rPh>
    <phoneticPr fontId="4"/>
  </si>
  <si>
    <t>セクシャルハラスメント防止策（業種別）</t>
    <rPh sb="11" eb="13">
      <t>ボウシ</t>
    </rPh>
    <rPh sb="13" eb="14">
      <t>サク</t>
    </rPh>
    <rPh sb="15" eb="17">
      <t>ギョウシュ</t>
    </rPh>
    <rPh sb="17" eb="18">
      <t>ベツ</t>
    </rPh>
    <phoneticPr fontId="4"/>
  </si>
  <si>
    <t>セクシャルハラスメント防止策（規模別）</t>
    <rPh sb="11" eb="13">
      <t>ボウシ</t>
    </rPh>
    <rPh sb="13" eb="14">
      <t>サク</t>
    </rPh>
    <rPh sb="15" eb="17">
      <t>キボ</t>
    </rPh>
    <rPh sb="17" eb="18">
      <t>ベツ</t>
    </rPh>
    <phoneticPr fontId="4"/>
  </si>
  <si>
    <t>研修</t>
    <rPh sb="0" eb="2">
      <t>ケンシュウ</t>
    </rPh>
    <phoneticPr fontId="4"/>
  </si>
  <si>
    <t>問20</t>
    <rPh sb="0" eb="1">
      <t>トイ</t>
    </rPh>
    <phoneticPr fontId="4"/>
  </si>
  <si>
    <t>定年制について（業種別）①</t>
    <rPh sb="0" eb="3">
      <t>テイネンセイ</t>
    </rPh>
    <rPh sb="8" eb="10">
      <t>ギョウシュ</t>
    </rPh>
    <rPh sb="10" eb="11">
      <t>ベツ</t>
    </rPh>
    <phoneticPr fontId="4"/>
  </si>
  <si>
    <t>定年制について（業種別）②</t>
    <rPh sb="0" eb="3">
      <t>テイネンセイ</t>
    </rPh>
    <rPh sb="8" eb="10">
      <t>ギョウシュ</t>
    </rPh>
    <rPh sb="10" eb="11">
      <t>ベツ</t>
    </rPh>
    <phoneticPr fontId="4"/>
  </si>
  <si>
    <t>定年制</t>
    <rPh sb="0" eb="3">
      <t>テイネンセイ</t>
    </rPh>
    <phoneticPr fontId="4"/>
  </si>
  <si>
    <t>平均
年齢</t>
    <rPh sb="0" eb="2">
      <t>ヘイキン</t>
    </rPh>
    <rPh sb="3" eb="5">
      <t>ネンレイ</t>
    </rPh>
    <phoneticPr fontId="4"/>
  </si>
  <si>
    <t>雇用促進制度</t>
    <rPh sb="0" eb="2">
      <t>コヨウ</t>
    </rPh>
    <rPh sb="2" eb="4">
      <t>ソクシン</t>
    </rPh>
    <rPh sb="4" eb="6">
      <t>セイド</t>
    </rPh>
    <phoneticPr fontId="4"/>
  </si>
  <si>
    <t>あり集計</t>
    <rPh sb="2" eb="4">
      <t>シュウケイ</t>
    </rPh>
    <phoneticPr fontId="4"/>
  </si>
  <si>
    <t>あり（複数回答でも1社）</t>
    <rPh sb="3" eb="5">
      <t>フクスウ</t>
    </rPh>
    <rPh sb="5" eb="7">
      <t>カイトウ</t>
    </rPh>
    <rPh sb="10" eb="11">
      <t>シャ</t>
    </rPh>
    <phoneticPr fontId="4"/>
  </si>
  <si>
    <t>定年制について（規模別）①</t>
    <rPh sb="0" eb="3">
      <t>テイネンセイ</t>
    </rPh>
    <rPh sb="8" eb="11">
      <t>キボベツ</t>
    </rPh>
    <phoneticPr fontId="4"/>
  </si>
  <si>
    <t>定年制について（規模別）②</t>
    <rPh sb="0" eb="3">
      <t>テイネンセイ</t>
    </rPh>
    <rPh sb="8" eb="11">
      <t>キボベツ</t>
    </rPh>
    <phoneticPr fontId="4"/>
  </si>
  <si>
    <t>定年到達者の雇用促進制度（複数回答）</t>
    <rPh sb="0" eb="2">
      <t>テイネン</t>
    </rPh>
    <rPh sb="2" eb="4">
      <t>トウタツ</t>
    </rPh>
    <rPh sb="4" eb="5">
      <t>シャ</t>
    </rPh>
    <rPh sb="6" eb="8">
      <t>コヨウ</t>
    </rPh>
    <rPh sb="8" eb="10">
      <t>ソクシン</t>
    </rPh>
    <rPh sb="10" eb="12">
      <t>セイド</t>
    </rPh>
    <rPh sb="13" eb="15">
      <t>フクスウ</t>
    </rPh>
    <rPh sb="15" eb="17">
      <t>カイトウ</t>
    </rPh>
    <phoneticPr fontId="4"/>
  </si>
  <si>
    <t>雇用促進制度（複数回答）</t>
    <rPh sb="0" eb="2">
      <t>コヨウ</t>
    </rPh>
    <rPh sb="2" eb="4">
      <t>ソクシン</t>
    </rPh>
    <rPh sb="4" eb="6">
      <t>セイド</t>
    </rPh>
    <rPh sb="7" eb="9">
      <t>フクスウ</t>
    </rPh>
    <rPh sb="9" eb="11">
      <t>カイトウ</t>
    </rPh>
    <phoneticPr fontId="4"/>
  </si>
  <si>
    <t>定年制の有無</t>
    <rPh sb="0" eb="3">
      <t>テイネンセイ</t>
    </rPh>
    <rPh sb="4" eb="6">
      <t>ウム</t>
    </rPh>
    <phoneticPr fontId="4"/>
  </si>
  <si>
    <t>定年制の有無(％）</t>
    <rPh sb="0" eb="3">
      <t>テイネンセイ</t>
    </rPh>
    <rPh sb="4" eb="6">
      <t>ウム</t>
    </rPh>
    <phoneticPr fontId="4"/>
  </si>
  <si>
    <t>業種別　定年制の有無(％）</t>
    <rPh sb="0" eb="2">
      <t>ギョウシュ</t>
    </rPh>
    <rPh sb="2" eb="3">
      <t>ベツ</t>
    </rPh>
    <rPh sb="4" eb="7">
      <t>テイネンセイ</t>
    </rPh>
    <rPh sb="8" eb="10">
      <t>ウム</t>
    </rPh>
    <phoneticPr fontId="4"/>
  </si>
  <si>
    <t>規模別　定年制の有無(％）</t>
    <rPh sb="0" eb="3">
      <t>キボベツ</t>
    </rPh>
    <rPh sb="4" eb="7">
      <t>テイネンセイ</t>
    </rPh>
    <rPh sb="8" eb="10">
      <t>ウム</t>
    </rPh>
    <phoneticPr fontId="4"/>
  </si>
  <si>
    <t>パートタイマー1日の平均労働時間（％）</t>
    <rPh sb="8" eb="9">
      <t>ニチ</t>
    </rPh>
    <rPh sb="10" eb="12">
      <t>ヘイキン</t>
    </rPh>
    <rPh sb="12" eb="14">
      <t>ロウドウ</t>
    </rPh>
    <rPh sb="14" eb="16">
      <t>ジカン</t>
    </rPh>
    <phoneticPr fontId="4"/>
  </si>
  <si>
    <t>業種別　パートタイマー1日の平均労働時間（％）</t>
    <rPh sb="0" eb="2">
      <t>ギョウシュ</t>
    </rPh>
    <rPh sb="2" eb="3">
      <t>ベツ</t>
    </rPh>
    <rPh sb="12" eb="13">
      <t>ニチ</t>
    </rPh>
    <rPh sb="14" eb="16">
      <t>ヘイキン</t>
    </rPh>
    <rPh sb="16" eb="18">
      <t>ロウドウ</t>
    </rPh>
    <rPh sb="18" eb="20">
      <t>ジカン</t>
    </rPh>
    <phoneticPr fontId="4"/>
  </si>
  <si>
    <t>規模別　パートタイマー1日の平均労働時間（％）</t>
    <rPh sb="0" eb="3">
      <t>キボベツ</t>
    </rPh>
    <phoneticPr fontId="4"/>
  </si>
  <si>
    <t>パートタイマー1日の平均労働時間（社）</t>
    <rPh sb="8" eb="9">
      <t>ニチ</t>
    </rPh>
    <rPh sb="10" eb="12">
      <t>ヘイキン</t>
    </rPh>
    <rPh sb="12" eb="14">
      <t>ロウドウ</t>
    </rPh>
    <rPh sb="14" eb="16">
      <t>ジカン</t>
    </rPh>
    <rPh sb="17" eb="18">
      <t>シャ</t>
    </rPh>
    <phoneticPr fontId="4"/>
  </si>
  <si>
    <t>業種別　パートタイマー1日の平均労働時間（社）</t>
    <rPh sb="0" eb="2">
      <t>ギョウシュ</t>
    </rPh>
    <rPh sb="2" eb="3">
      <t>ベツ</t>
    </rPh>
    <rPh sb="12" eb="13">
      <t>ニチ</t>
    </rPh>
    <rPh sb="14" eb="16">
      <t>ヘイキン</t>
    </rPh>
    <rPh sb="16" eb="18">
      <t>ロウドウ</t>
    </rPh>
    <rPh sb="18" eb="20">
      <t>ジカン</t>
    </rPh>
    <rPh sb="21" eb="22">
      <t>シャ</t>
    </rPh>
    <phoneticPr fontId="4"/>
  </si>
  <si>
    <t>規模別　パートタイマー1日の平均労働時間（社）</t>
    <rPh sb="0" eb="3">
      <t>キボベツ</t>
    </rPh>
    <rPh sb="21" eb="22">
      <t>シャ</t>
    </rPh>
    <phoneticPr fontId="4"/>
  </si>
  <si>
    <t>39　パートタイマー1日の平均労働時間</t>
    <rPh sb="11" eb="12">
      <t>ニチ</t>
    </rPh>
    <rPh sb="13" eb="15">
      <t>ヘイキン</t>
    </rPh>
    <rPh sb="15" eb="17">
      <t>ロウドウ</t>
    </rPh>
    <rPh sb="17" eb="19">
      <t>ジカン</t>
    </rPh>
    <phoneticPr fontId="4"/>
  </si>
  <si>
    <t>パート平均賃金</t>
    <rPh sb="3" eb="5">
      <t>ヘイキン</t>
    </rPh>
    <rPh sb="5" eb="7">
      <t>チンギン</t>
    </rPh>
    <phoneticPr fontId="4"/>
  </si>
  <si>
    <t>パートタイマーの平均時間給</t>
  </si>
  <si>
    <t>40　パートタイマーの平均時間給</t>
    <rPh sb="11" eb="13">
      <t>ヘイキン</t>
    </rPh>
    <rPh sb="13" eb="15">
      <t>ジカン</t>
    </rPh>
    <rPh sb="15" eb="16">
      <t>キュウ</t>
    </rPh>
    <phoneticPr fontId="4"/>
  </si>
  <si>
    <t>パートタイマーの平均時間給（円）</t>
    <rPh sb="8" eb="10">
      <t>ヘイキン</t>
    </rPh>
    <rPh sb="10" eb="12">
      <t>ジカン</t>
    </rPh>
    <rPh sb="12" eb="13">
      <t>キュウ</t>
    </rPh>
    <rPh sb="14" eb="15">
      <t>エン</t>
    </rPh>
    <phoneticPr fontId="4"/>
  </si>
  <si>
    <t>業種別　パートタイマーの平均時間給（円）</t>
    <rPh sb="0" eb="2">
      <t>ギョウシュ</t>
    </rPh>
    <rPh sb="2" eb="3">
      <t>ベツ</t>
    </rPh>
    <rPh sb="12" eb="14">
      <t>ヘイキン</t>
    </rPh>
    <rPh sb="14" eb="17">
      <t>ジカンキュウ</t>
    </rPh>
    <rPh sb="18" eb="19">
      <t>エン</t>
    </rPh>
    <phoneticPr fontId="4"/>
  </si>
  <si>
    <t>規模別　パートタイマー1日の平均時間給（円）</t>
    <rPh sb="0" eb="3">
      <t>キボベツ</t>
    </rPh>
    <rPh sb="14" eb="16">
      <t>ヘイキン</t>
    </rPh>
    <rPh sb="16" eb="19">
      <t>ジカンキュウ</t>
    </rPh>
    <rPh sb="20" eb="21">
      <t>エン</t>
    </rPh>
    <phoneticPr fontId="4"/>
  </si>
  <si>
    <t>教育･学習
支援業</t>
    <rPh sb="0" eb="2">
      <t>キョウイク</t>
    </rPh>
    <rPh sb="3" eb="5">
      <t>ガクシュウ</t>
    </rPh>
    <rPh sb="6" eb="8">
      <t>シエン</t>
    </rPh>
    <rPh sb="8" eb="9">
      <t>ギョウ</t>
    </rPh>
    <phoneticPr fontId="4"/>
  </si>
  <si>
    <t>飲食店・
宿泊業</t>
    <rPh sb="0" eb="2">
      <t>インショク</t>
    </rPh>
    <rPh sb="2" eb="3">
      <t>テン</t>
    </rPh>
    <rPh sb="5" eb="7">
      <t>シュクハク</t>
    </rPh>
    <rPh sb="7" eb="8">
      <t>ギョウ</t>
    </rPh>
    <phoneticPr fontId="4"/>
  </si>
  <si>
    <t>金融･
保険業</t>
    <rPh sb="0" eb="2">
      <t>キンユウ</t>
    </rPh>
    <rPh sb="4" eb="6">
      <t>ホケン</t>
    </rPh>
    <rPh sb="6" eb="7">
      <t>ギョウ</t>
    </rPh>
    <phoneticPr fontId="4"/>
  </si>
  <si>
    <t>卸売･
小売業</t>
    <rPh sb="0" eb="1">
      <t>オロシ</t>
    </rPh>
    <rPh sb="1" eb="2">
      <t>ウ</t>
    </rPh>
    <rPh sb="4" eb="6">
      <t>コウリ</t>
    </rPh>
    <rPh sb="6" eb="7">
      <t>ギョウ</t>
    </rPh>
    <phoneticPr fontId="4"/>
  </si>
  <si>
    <t>女性管理職の有無（％）</t>
    <phoneticPr fontId="4"/>
  </si>
  <si>
    <t>業種別　女性管理職の有無（％）</t>
    <rPh sb="0" eb="2">
      <t>ギョウシュ</t>
    </rPh>
    <rPh sb="2" eb="3">
      <t>ベツ</t>
    </rPh>
    <rPh sb="4" eb="6">
      <t>ジョセイ</t>
    </rPh>
    <rPh sb="6" eb="8">
      <t>カンリ</t>
    </rPh>
    <rPh sb="8" eb="9">
      <t>ショク</t>
    </rPh>
    <rPh sb="10" eb="12">
      <t>ウム</t>
    </rPh>
    <phoneticPr fontId="4"/>
  </si>
  <si>
    <t>規模別　女性管理職の有無（％）</t>
    <rPh sb="0" eb="3">
      <t>キボベツ</t>
    </rPh>
    <rPh sb="4" eb="6">
      <t>ジョセイ</t>
    </rPh>
    <rPh sb="6" eb="8">
      <t>カンリ</t>
    </rPh>
    <rPh sb="8" eb="9">
      <t>ショク</t>
    </rPh>
    <rPh sb="10" eb="12">
      <t>ウム</t>
    </rPh>
    <phoneticPr fontId="4"/>
  </si>
  <si>
    <t>情報
通信業</t>
    <rPh sb="0" eb="2">
      <t>ジョウホウ</t>
    </rPh>
    <rPh sb="3" eb="6">
      <t>ツウシンギョウ</t>
    </rPh>
    <phoneticPr fontId="4"/>
  </si>
  <si>
    <t>4時間
未満</t>
    <rPh sb="1" eb="3">
      <t>ジカン</t>
    </rPh>
    <rPh sb="4" eb="6">
      <t>ミマン</t>
    </rPh>
    <phoneticPr fontId="4"/>
  </si>
  <si>
    <t>介護休業制度について(規模別)</t>
    <rPh sb="0" eb="2">
      <t>カイゴ</t>
    </rPh>
    <rPh sb="2" eb="4">
      <t>キュウギョウ</t>
    </rPh>
    <rPh sb="4" eb="6">
      <t>セイド</t>
    </rPh>
    <rPh sb="11" eb="13">
      <t>キボ</t>
    </rPh>
    <rPh sb="13" eb="14">
      <t>ベツ</t>
    </rPh>
    <phoneticPr fontId="4"/>
  </si>
  <si>
    <t>介護休業制度について(業種別)</t>
    <rPh sb="0" eb="2">
      <t>カイゴ</t>
    </rPh>
    <rPh sb="2" eb="4">
      <t>キュウギョウ</t>
    </rPh>
    <rPh sb="4" eb="6">
      <t>セイド</t>
    </rPh>
    <rPh sb="11" eb="13">
      <t>ギョウシュ</t>
    </rPh>
    <rPh sb="13" eb="14">
      <t>ベツ</t>
    </rPh>
    <phoneticPr fontId="4"/>
  </si>
  <si>
    <t>対処方
針策定</t>
    <rPh sb="0" eb="2">
      <t>タイショ</t>
    </rPh>
    <rPh sb="2" eb="3">
      <t>ガタ</t>
    </rPh>
    <rPh sb="4" eb="5">
      <t>ハリ</t>
    </rPh>
    <rPh sb="5" eb="7">
      <t>サクテイ</t>
    </rPh>
    <phoneticPr fontId="4"/>
  </si>
  <si>
    <t>実施し
てない</t>
    <rPh sb="0" eb="2">
      <t>ジッシ</t>
    </rPh>
    <phoneticPr fontId="4"/>
  </si>
  <si>
    <t>1ヵ月単位の
変形労働
時間制</t>
    <rPh sb="0" eb="3">
      <t>イッカゲツ</t>
    </rPh>
    <rPh sb="3" eb="5">
      <t>タンイ</t>
    </rPh>
    <rPh sb="7" eb="9">
      <t>ヘンケイ</t>
    </rPh>
    <rPh sb="9" eb="11">
      <t>ロウドウ</t>
    </rPh>
    <rPh sb="12" eb="14">
      <t>ジカン</t>
    </rPh>
    <rPh sb="14" eb="15">
      <t>セイ</t>
    </rPh>
    <phoneticPr fontId="4"/>
  </si>
  <si>
    <t>一年単位の
変形労働
時間制</t>
    <rPh sb="0" eb="4">
      <t>イチネンタンイ</t>
    </rPh>
    <rPh sb="6" eb="8">
      <t>ヘンケイ</t>
    </rPh>
    <rPh sb="8" eb="10">
      <t>ロウドウ</t>
    </rPh>
    <rPh sb="11" eb="13">
      <t>ジカン</t>
    </rPh>
    <rPh sb="13" eb="14">
      <t>セイ</t>
    </rPh>
    <phoneticPr fontId="4"/>
  </si>
  <si>
    <t>フレックス
タイム制</t>
    <rPh sb="9" eb="10">
      <t>セイ</t>
    </rPh>
    <phoneticPr fontId="4"/>
  </si>
  <si>
    <t>採用して
いない</t>
    <rPh sb="0" eb="2">
      <t>サイヨウ</t>
    </rPh>
    <phoneticPr fontId="4"/>
  </si>
  <si>
    <t>いる</t>
    <phoneticPr fontId="4"/>
  </si>
  <si>
    <t>いる</t>
    <phoneticPr fontId="4"/>
  </si>
  <si>
    <t>いる</t>
    <phoneticPr fontId="4"/>
  </si>
  <si>
    <t>20%以上
30%未満</t>
    <rPh sb="3" eb="5">
      <t>イジョウ</t>
    </rPh>
    <phoneticPr fontId="4"/>
  </si>
  <si>
    <t>5%未満</t>
    <rPh sb="2" eb="4">
      <t>ミマン</t>
    </rPh>
    <phoneticPr fontId="4"/>
  </si>
  <si>
    <t>5%以上
10%未満</t>
    <rPh sb="2" eb="4">
      <t>イジョウ</t>
    </rPh>
    <phoneticPr fontId="4"/>
  </si>
  <si>
    <t>10%以上
20%未満</t>
    <rPh sb="3" eb="5">
      <t>イジョウ</t>
    </rPh>
    <phoneticPr fontId="4"/>
  </si>
  <si>
    <t>30%以上
40%未満</t>
    <rPh sb="3" eb="5">
      <t>イジョウ</t>
    </rPh>
    <phoneticPr fontId="4"/>
  </si>
  <si>
    <t>40%以上
50%未満</t>
    <rPh sb="3" eb="5">
      <t>イジョウ</t>
    </rPh>
    <phoneticPr fontId="4"/>
  </si>
  <si>
    <t>50%以上</t>
    <rPh sb="3" eb="5">
      <t>イジョウ</t>
    </rPh>
    <phoneticPr fontId="4"/>
  </si>
  <si>
    <t>４時間以上
５時間未満</t>
    <phoneticPr fontId="4"/>
  </si>
  <si>
    <t>５時間以上
６時間未満</t>
    <phoneticPr fontId="4"/>
  </si>
  <si>
    <t>６時間以上
７時間未満</t>
    <phoneticPr fontId="4"/>
  </si>
  <si>
    <t>年休付与
総日数</t>
    <rPh sb="0" eb="2">
      <t>ネンキュウ</t>
    </rPh>
    <rPh sb="2" eb="4">
      <t>フヨ</t>
    </rPh>
    <rPh sb="5" eb="6">
      <t>ソウ</t>
    </rPh>
    <rPh sb="6" eb="8">
      <t>ニッスウ</t>
    </rPh>
    <phoneticPr fontId="4"/>
  </si>
  <si>
    <t>1年以上
勤務従業員</t>
    <rPh sb="1" eb="4">
      <t>ネンイジョウ</t>
    </rPh>
    <rPh sb="5" eb="7">
      <t>キンム</t>
    </rPh>
    <rPh sb="7" eb="10">
      <t>ジュウギョウイン</t>
    </rPh>
    <phoneticPr fontId="4"/>
  </si>
  <si>
    <t>年休取得
総日数</t>
    <rPh sb="0" eb="2">
      <t>ネンキュウ</t>
    </rPh>
    <rPh sb="2" eb="4">
      <t>シュトク</t>
    </rPh>
    <rPh sb="5" eb="6">
      <t>ソウ</t>
    </rPh>
    <rPh sb="6" eb="8">
      <t>ニッスウ</t>
    </rPh>
    <phoneticPr fontId="4"/>
  </si>
  <si>
    <t>パートタイマーの
年次有給休暇制度</t>
    <rPh sb="9" eb="11">
      <t>ネンジ</t>
    </rPh>
    <rPh sb="11" eb="13">
      <t>ユウキュウ</t>
    </rPh>
    <rPh sb="13" eb="15">
      <t>キュウカ</t>
    </rPh>
    <rPh sb="15" eb="17">
      <t>セイド</t>
    </rPh>
    <phoneticPr fontId="4"/>
  </si>
  <si>
    <t>あり</t>
    <phoneticPr fontId="4"/>
  </si>
  <si>
    <t>なし</t>
    <phoneticPr fontId="4"/>
  </si>
  <si>
    <t>あり</t>
    <phoneticPr fontId="4"/>
  </si>
  <si>
    <t>なし</t>
    <phoneticPr fontId="4"/>
  </si>
  <si>
    <t>あり</t>
    <phoneticPr fontId="4"/>
  </si>
  <si>
    <t>なし</t>
    <phoneticPr fontId="4"/>
  </si>
  <si>
    <t>パートタイマーの退職金制度（％）</t>
    <rPh sb="8" eb="11">
      <t>タイショクキン</t>
    </rPh>
    <rPh sb="11" eb="13">
      <t>セイド</t>
    </rPh>
    <phoneticPr fontId="4"/>
  </si>
  <si>
    <t>業種別　パートタイマーの退職金制度（％）</t>
    <rPh sb="0" eb="2">
      <t>ギョウシュ</t>
    </rPh>
    <rPh sb="2" eb="3">
      <t>ベツ</t>
    </rPh>
    <rPh sb="12" eb="15">
      <t>タイショクキン</t>
    </rPh>
    <rPh sb="15" eb="17">
      <t>セイド</t>
    </rPh>
    <phoneticPr fontId="4"/>
  </si>
  <si>
    <t>規模別　パートタイマーの退職金制度（％）</t>
    <rPh sb="0" eb="3">
      <t>キボベツ</t>
    </rPh>
    <rPh sb="12" eb="15">
      <t>タイショクキン</t>
    </rPh>
    <rPh sb="15" eb="17">
      <t>セイド</t>
    </rPh>
    <phoneticPr fontId="4"/>
  </si>
  <si>
    <t>パートタイマーの退職金制度（社）</t>
    <rPh sb="8" eb="11">
      <t>タイショクキン</t>
    </rPh>
    <rPh sb="11" eb="13">
      <t>セイド</t>
    </rPh>
    <rPh sb="14" eb="15">
      <t>シャ</t>
    </rPh>
    <phoneticPr fontId="4"/>
  </si>
  <si>
    <t>業種別　パートタイマーの退職金制度（社）</t>
    <rPh sb="0" eb="2">
      <t>ギョウシュ</t>
    </rPh>
    <rPh sb="2" eb="3">
      <t>ベツ</t>
    </rPh>
    <rPh sb="12" eb="15">
      <t>タイショクキン</t>
    </rPh>
    <rPh sb="15" eb="17">
      <t>セイド</t>
    </rPh>
    <rPh sb="18" eb="19">
      <t>シャ</t>
    </rPh>
    <phoneticPr fontId="4"/>
  </si>
  <si>
    <t>規模別　パートタイマーの退職金制度（社）</t>
    <rPh sb="0" eb="3">
      <t>キボベツ</t>
    </rPh>
    <rPh sb="12" eb="15">
      <t>タイショクキン</t>
    </rPh>
    <rPh sb="15" eb="17">
      <t>セイド</t>
    </rPh>
    <rPh sb="18" eb="19">
      <t>シャ</t>
    </rPh>
    <phoneticPr fontId="4"/>
  </si>
  <si>
    <t>定年後の雇用促進制度の有無</t>
    <rPh sb="0" eb="3">
      <t>テイネンゴ</t>
    </rPh>
    <rPh sb="4" eb="6">
      <t>コヨウ</t>
    </rPh>
    <rPh sb="6" eb="8">
      <t>ソクシン</t>
    </rPh>
    <rPh sb="8" eb="10">
      <t>セイド</t>
    </rPh>
    <rPh sb="11" eb="13">
      <t>ウム</t>
    </rPh>
    <phoneticPr fontId="4"/>
  </si>
  <si>
    <t>定年後の雇用促進制度の有無（％）</t>
    <rPh sb="0" eb="3">
      <t>テイネンゴ</t>
    </rPh>
    <rPh sb="4" eb="6">
      <t>コヨウ</t>
    </rPh>
    <rPh sb="6" eb="8">
      <t>ソクシン</t>
    </rPh>
    <rPh sb="8" eb="10">
      <t>セイド</t>
    </rPh>
    <rPh sb="11" eb="13">
      <t>ウム</t>
    </rPh>
    <phoneticPr fontId="4"/>
  </si>
  <si>
    <t>業種別　定年後の雇用促進制度の有無（％）</t>
    <rPh sb="0" eb="2">
      <t>ギョウシュ</t>
    </rPh>
    <rPh sb="2" eb="3">
      <t>ベツ</t>
    </rPh>
    <rPh sb="4" eb="7">
      <t>テイネンゴ</t>
    </rPh>
    <rPh sb="8" eb="10">
      <t>コヨウ</t>
    </rPh>
    <rPh sb="10" eb="12">
      <t>ソクシン</t>
    </rPh>
    <rPh sb="12" eb="14">
      <t>セイド</t>
    </rPh>
    <rPh sb="15" eb="17">
      <t>ウム</t>
    </rPh>
    <phoneticPr fontId="4"/>
  </si>
  <si>
    <t>規模別　定年後の雇用促進制度の有無（％）</t>
    <rPh sb="0" eb="3">
      <t>キボベツ</t>
    </rPh>
    <rPh sb="10" eb="12">
      <t>ソクシン</t>
    </rPh>
    <phoneticPr fontId="4"/>
  </si>
  <si>
    <t>規模別　定年後の雇用促進制度の有無（社）</t>
    <rPh sb="0" eb="3">
      <t>キボベツ</t>
    </rPh>
    <rPh sb="10" eb="12">
      <t>ソクシン</t>
    </rPh>
    <phoneticPr fontId="4"/>
  </si>
  <si>
    <t>業種別　定年後の雇用促進制度の有無（社）</t>
    <rPh sb="0" eb="2">
      <t>ギョウシュ</t>
    </rPh>
    <rPh sb="2" eb="3">
      <t>ベツ</t>
    </rPh>
    <rPh sb="4" eb="7">
      <t>テイネンゴ</t>
    </rPh>
    <rPh sb="8" eb="10">
      <t>コヨウ</t>
    </rPh>
    <rPh sb="10" eb="12">
      <t>ソクシン</t>
    </rPh>
    <rPh sb="12" eb="14">
      <t>セイド</t>
    </rPh>
    <rPh sb="15" eb="17">
      <t>ウム</t>
    </rPh>
    <rPh sb="18" eb="19">
      <t>シャ</t>
    </rPh>
    <phoneticPr fontId="4"/>
  </si>
  <si>
    <t>定年後の雇用促進制度の有無（社）</t>
    <rPh sb="0" eb="3">
      <t>テイネンゴ</t>
    </rPh>
    <rPh sb="4" eb="6">
      <t>コヨウ</t>
    </rPh>
    <rPh sb="6" eb="8">
      <t>ソクシン</t>
    </rPh>
    <rPh sb="8" eb="10">
      <t>セイド</t>
    </rPh>
    <rPh sb="11" eb="13">
      <t>ウム</t>
    </rPh>
    <rPh sb="14" eb="15">
      <t>シャ</t>
    </rPh>
    <phoneticPr fontId="4"/>
  </si>
  <si>
    <t>24　定年制の有無</t>
    <rPh sb="3" eb="6">
      <t>テイネンセイ</t>
    </rPh>
    <rPh sb="7" eb="9">
      <t>ウム</t>
    </rPh>
    <phoneticPr fontId="4"/>
  </si>
  <si>
    <t>25　定年後の雇用促進制度の有無</t>
    <rPh sb="3" eb="6">
      <t>テイネンゴ</t>
    </rPh>
    <rPh sb="7" eb="9">
      <t>コヨウ</t>
    </rPh>
    <rPh sb="9" eb="11">
      <t>ソクシン</t>
    </rPh>
    <rPh sb="11" eb="13">
      <t>セイド</t>
    </rPh>
    <rPh sb="14" eb="16">
      <t>ウム</t>
    </rPh>
    <phoneticPr fontId="4"/>
  </si>
  <si>
    <t>26　退職金制度の有無（常用従業員）</t>
    <rPh sb="3" eb="6">
      <t>タイショクキン</t>
    </rPh>
    <rPh sb="6" eb="8">
      <t>セイド</t>
    </rPh>
    <rPh sb="9" eb="11">
      <t>ウム</t>
    </rPh>
    <rPh sb="12" eb="14">
      <t>ジョウヨウ</t>
    </rPh>
    <rPh sb="14" eb="17">
      <t>ジュウギョウイン</t>
    </rPh>
    <phoneticPr fontId="4"/>
  </si>
  <si>
    <t>27　一日あたりの所定労働時間（常用従業員）</t>
    <rPh sb="3" eb="5">
      <t>イチニチ</t>
    </rPh>
    <rPh sb="9" eb="11">
      <t>ショテイ</t>
    </rPh>
    <rPh sb="11" eb="13">
      <t>ロウドウ</t>
    </rPh>
    <rPh sb="13" eb="15">
      <t>ジカン</t>
    </rPh>
    <rPh sb="16" eb="18">
      <t>ジョウヨウ</t>
    </rPh>
    <rPh sb="18" eb="21">
      <t>ジュウギョウイン</t>
    </rPh>
    <phoneticPr fontId="4"/>
  </si>
  <si>
    <t>28　変形労働時間制の有無</t>
    <rPh sb="3" eb="5">
      <t>ヘンケイ</t>
    </rPh>
    <rPh sb="5" eb="7">
      <t>ロウドウ</t>
    </rPh>
    <rPh sb="7" eb="9">
      <t>ジカン</t>
    </rPh>
    <rPh sb="9" eb="10">
      <t>セイ</t>
    </rPh>
    <rPh sb="11" eb="13">
      <t>ウム</t>
    </rPh>
    <phoneticPr fontId="4"/>
  </si>
  <si>
    <t>29　雇用調整を行っているか</t>
    <rPh sb="3" eb="5">
      <t>コヨウ</t>
    </rPh>
    <rPh sb="5" eb="7">
      <t>チョウセイ</t>
    </rPh>
    <rPh sb="8" eb="9">
      <t>オコナ</t>
    </rPh>
    <phoneticPr fontId="4"/>
  </si>
  <si>
    <t>31　週休二日制の実施状況</t>
    <rPh sb="3" eb="5">
      <t>シュウキュウ</t>
    </rPh>
    <rPh sb="5" eb="7">
      <t>フツカ</t>
    </rPh>
    <rPh sb="7" eb="8">
      <t>セイ</t>
    </rPh>
    <rPh sb="9" eb="11">
      <t>ジッシ</t>
    </rPh>
    <rPh sb="11" eb="13">
      <t>ジョウキョウ</t>
    </rPh>
    <phoneticPr fontId="4"/>
  </si>
  <si>
    <t>32　週休二日制の種類</t>
    <rPh sb="3" eb="5">
      <t>シュウキュウ</t>
    </rPh>
    <rPh sb="5" eb="7">
      <t>フツカ</t>
    </rPh>
    <rPh sb="7" eb="8">
      <t>セイ</t>
    </rPh>
    <rPh sb="9" eb="11">
      <t>シュルイ</t>
    </rPh>
    <phoneticPr fontId="4"/>
  </si>
  <si>
    <t>33　年次有給休暇の状況（常用従業員）</t>
    <rPh sb="3" eb="5">
      <t>ネンジ</t>
    </rPh>
    <rPh sb="5" eb="7">
      <t>ユウキュウ</t>
    </rPh>
    <rPh sb="7" eb="9">
      <t>キュウカ</t>
    </rPh>
    <rPh sb="10" eb="12">
      <t>ジョウキョウ</t>
    </rPh>
    <rPh sb="13" eb="15">
      <t>ジョウヨウ</t>
    </rPh>
    <rPh sb="15" eb="18">
      <t>ジュウギョウイン</t>
    </rPh>
    <phoneticPr fontId="4"/>
  </si>
  <si>
    <t>34　介護休業制度の有無</t>
    <rPh sb="3" eb="5">
      <t>カイゴ</t>
    </rPh>
    <rPh sb="5" eb="7">
      <t>キュウギョウ</t>
    </rPh>
    <rPh sb="7" eb="9">
      <t>セイド</t>
    </rPh>
    <rPh sb="10" eb="12">
      <t>ウム</t>
    </rPh>
    <phoneticPr fontId="4"/>
  </si>
  <si>
    <t>35　育児休業制度の有無</t>
    <rPh sb="3" eb="5">
      <t>イクジ</t>
    </rPh>
    <rPh sb="5" eb="7">
      <t>キュウギョウ</t>
    </rPh>
    <rPh sb="7" eb="9">
      <t>セイド</t>
    </rPh>
    <rPh sb="10" eb="12">
      <t>ウム</t>
    </rPh>
    <phoneticPr fontId="4"/>
  </si>
  <si>
    <t>36　女性管理職の有無</t>
    <rPh sb="3" eb="5">
      <t>ジョセイ</t>
    </rPh>
    <rPh sb="5" eb="7">
      <t>カンリ</t>
    </rPh>
    <rPh sb="7" eb="8">
      <t>ショク</t>
    </rPh>
    <rPh sb="9" eb="11">
      <t>ウム</t>
    </rPh>
    <phoneticPr fontId="4"/>
  </si>
  <si>
    <t>ない</t>
  </si>
  <si>
    <t>37　全管理職のうち女性管理職の割合</t>
    <rPh sb="3" eb="4">
      <t>ゼン</t>
    </rPh>
    <rPh sb="4" eb="6">
      <t>カンリ</t>
    </rPh>
    <rPh sb="6" eb="7">
      <t>ショク</t>
    </rPh>
    <rPh sb="10" eb="12">
      <t>ジョセイ</t>
    </rPh>
    <rPh sb="12" eb="14">
      <t>カンリ</t>
    </rPh>
    <rPh sb="14" eb="15">
      <t>ショク</t>
    </rPh>
    <rPh sb="16" eb="18">
      <t>ワリアイ</t>
    </rPh>
    <phoneticPr fontId="4"/>
  </si>
  <si>
    <t>38　セクシャルハラスメントへの対策</t>
    <rPh sb="16" eb="18">
      <t>タイサク</t>
    </rPh>
    <phoneticPr fontId="4"/>
  </si>
  <si>
    <t>調査票</t>
    <rPh sb="0" eb="3">
      <t>チョウサヒョウ</t>
    </rPh>
    <phoneticPr fontId="9"/>
  </si>
  <si>
    <t>卸売･小売業</t>
    <phoneticPr fontId="4"/>
  </si>
  <si>
    <t>ある</t>
    <phoneticPr fontId="4"/>
  </si>
  <si>
    <t>ない</t>
    <phoneticPr fontId="4"/>
  </si>
  <si>
    <t>ある</t>
    <phoneticPr fontId="4"/>
  </si>
  <si>
    <t>ない</t>
    <phoneticPr fontId="4"/>
  </si>
  <si>
    <t>雇用に関する問題や取り組みを考える必要があるか（％）</t>
    <phoneticPr fontId="4"/>
  </si>
  <si>
    <t>女性管理職の有無（％）</t>
    <phoneticPr fontId="4"/>
  </si>
  <si>
    <t>飲食店・宿泊業</t>
    <phoneticPr fontId="4"/>
  </si>
  <si>
    <t>４時間未満</t>
    <phoneticPr fontId="4"/>
  </si>
  <si>
    <t>４時間以上
５時間未満</t>
    <phoneticPr fontId="4"/>
  </si>
  <si>
    <t>５時間以上
６時間未満</t>
    <phoneticPr fontId="4"/>
  </si>
  <si>
    <t>６時間以上
７時間未満</t>
    <phoneticPr fontId="4"/>
  </si>
  <si>
    <t>無回答</t>
    <phoneticPr fontId="4"/>
  </si>
  <si>
    <t>４時間以上
５時間未満</t>
    <phoneticPr fontId="4"/>
  </si>
  <si>
    <t>５時間以上
６時間未満</t>
    <phoneticPr fontId="4"/>
  </si>
  <si>
    <t>６時間以上
７時間未満</t>
    <phoneticPr fontId="4"/>
  </si>
  <si>
    <t>４時間以上
５時間未満</t>
    <phoneticPr fontId="4"/>
  </si>
  <si>
    <t>５時間以上
６時間未満</t>
    <phoneticPr fontId="4"/>
  </si>
  <si>
    <t>６時間以上
７時間未満</t>
    <phoneticPr fontId="4"/>
  </si>
  <si>
    <t>４時間以上
５時間未満</t>
    <phoneticPr fontId="4"/>
  </si>
  <si>
    <t>５時間以上
６時間未満</t>
    <phoneticPr fontId="4"/>
  </si>
  <si>
    <t>６時間以上
７時間未満</t>
    <phoneticPr fontId="4"/>
  </si>
  <si>
    <t>あり</t>
    <phoneticPr fontId="4"/>
  </si>
  <si>
    <t>なし</t>
    <phoneticPr fontId="4"/>
  </si>
  <si>
    <t>介護休業制度以外の支援制度について（％）</t>
    <phoneticPr fontId="4"/>
  </si>
  <si>
    <t>なし</t>
    <phoneticPr fontId="9"/>
  </si>
  <si>
    <t>臨時従業員（派遣職員）・パートタイム労働者の常用従業員への転換について</t>
    <rPh sb="0" eb="2">
      <t>リンジ</t>
    </rPh>
    <rPh sb="2" eb="5">
      <t>ジュウギョウイン</t>
    </rPh>
    <rPh sb="6" eb="8">
      <t>ハケン</t>
    </rPh>
    <rPh sb="8" eb="10">
      <t>ショクイン</t>
    </rPh>
    <rPh sb="18" eb="21">
      <t>ロウドウシャ</t>
    </rPh>
    <rPh sb="22" eb="24">
      <t>ジョウヨウ</t>
    </rPh>
    <rPh sb="24" eb="27">
      <t>ジュウギョウイン</t>
    </rPh>
    <rPh sb="29" eb="31">
      <t>テンカン</t>
    </rPh>
    <phoneticPr fontId="4"/>
  </si>
  <si>
    <t>次世代育成支援対策推進法にもとづく一般事業主行動計画について</t>
    <rPh sb="0" eb="3">
      <t>ジセダイ</t>
    </rPh>
    <rPh sb="3" eb="5">
      <t>イクセイ</t>
    </rPh>
    <rPh sb="5" eb="7">
      <t>シエン</t>
    </rPh>
    <rPh sb="7" eb="9">
      <t>タイサク</t>
    </rPh>
    <rPh sb="9" eb="11">
      <t>スイシン</t>
    </rPh>
    <rPh sb="11" eb="12">
      <t>ホウ</t>
    </rPh>
    <rPh sb="17" eb="19">
      <t>イッパン</t>
    </rPh>
    <rPh sb="19" eb="22">
      <t>ジギョウヌシ</t>
    </rPh>
    <rPh sb="22" eb="24">
      <t>コウドウ</t>
    </rPh>
    <rPh sb="24" eb="26">
      <t>ケイカク</t>
    </rPh>
    <phoneticPr fontId="4"/>
  </si>
  <si>
    <t>策定した</t>
    <rPh sb="0" eb="2">
      <t>サクテイ</t>
    </rPh>
    <phoneticPr fontId="4"/>
  </si>
  <si>
    <t>策定中</t>
    <rPh sb="0" eb="3">
      <t>サクテイチュウ</t>
    </rPh>
    <phoneticPr fontId="4"/>
  </si>
  <si>
    <t>策定しない</t>
    <rPh sb="0" eb="2">
      <t>サクテイ</t>
    </rPh>
    <phoneticPr fontId="4"/>
  </si>
  <si>
    <t>知らない</t>
    <rPh sb="0" eb="1">
      <t>シ</t>
    </rPh>
    <phoneticPr fontId="4"/>
  </si>
  <si>
    <t>一般事業主行動計画について（％）</t>
    <rPh sb="0" eb="2">
      <t>イッパン</t>
    </rPh>
    <rPh sb="2" eb="5">
      <t>ジギョウヌシ</t>
    </rPh>
    <rPh sb="5" eb="7">
      <t>コウドウ</t>
    </rPh>
    <rPh sb="7" eb="9">
      <t>ケイカク</t>
    </rPh>
    <phoneticPr fontId="4"/>
  </si>
  <si>
    <t>一般事業主行動計画について（社）</t>
    <rPh sb="0" eb="2">
      <t>イッパン</t>
    </rPh>
    <rPh sb="2" eb="5">
      <t>ジギョウヌシ</t>
    </rPh>
    <rPh sb="5" eb="7">
      <t>コウドウ</t>
    </rPh>
    <rPh sb="7" eb="9">
      <t>ケイカク</t>
    </rPh>
    <rPh sb="14" eb="15">
      <t>シャ</t>
    </rPh>
    <phoneticPr fontId="4"/>
  </si>
  <si>
    <t>業種別　一般事業主行動計画について（％）</t>
    <rPh sb="0" eb="2">
      <t>ギョウシュ</t>
    </rPh>
    <rPh sb="2" eb="3">
      <t>ベツ</t>
    </rPh>
    <rPh sb="4" eb="6">
      <t>イッパン</t>
    </rPh>
    <rPh sb="6" eb="9">
      <t>ジギョウヌシ</t>
    </rPh>
    <rPh sb="9" eb="11">
      <t>コウドウ</t>
    </rPh>
    <rPh sb="11" eb="13">
      <t>ケイカク</t>
    </rPh>
    <phoneticPr fontId="4"/>
  </si>
  <si>
    <t>業種別　一般事業主行動計画について（社）</t>
    <rPh sb="0" eb="2">
      <t>ギョウシュ</t>
    </rPh>
    <rPh sb="2" eb="3">
      <t>ベツ</t>
    </rPh>
    <rPh sb="4" eb="6">
      <t>イッパン</t>
    </rPh>
    <rPh sb="6" eb="9">
      <t>ジギョウヌシ</t>
    </rPh>
    <rPh sb="9" eb="11">
      <t>コウドウ</t>
    </rPh>
    <rPh sb="11" eb="13">
      <t>ケイカク</t>
    </rPh>
    <rPh sb="18" eb="19">
      <t>シャ</t>
    </rPh>
    <phoneticPr fontId="4"/>
  </si>
  <si>
    <t>規模別　一般事業主行動計画について（％）</t>
    <rPh sb="0" eb="2">
      <t>キボ</t>
    </rPh>
    <rPh sb="2" eb="3">
      <t>ベツ</t>
    </rPh>
    <rPh sb="4" eb="6">
      <t>イッパン</t>
    </rPh>
    <rPh sb="6" eb="9">
      <t>ジギョウヌシ</t>
    </rPh>
    <rPh sb="9" eb="11">
      <t>コウドウ</t>
    </rPh>
    <rPh sb="11" eb="13">
      <t>ケイカク</t>
    </rPh>
    <phoneticPr fontId="4"/>
  </si>
  <si>
    <t>規模別　一般事業主行動計画について（社）</t>
    <rPh sb="0" eb="2">
      <t>キボ</t>
    </rPh>
    <rPh sb="2" eb="3">
      <t>ベツ</t>
    </rPh>
    <rPh sb="4" eb="6">
      <t>イッパン</t>
    </rPh>
    <rPh sb="6" eb="9">
      <t>ジギョウヌシ</t>
    </rPh>
    <rPh sb="9" eb="11">
      <t>コウドウ</t>
    </rPh>
    <rPh sb="11" eb="13">
      <t>ケイカク</t>
    </rPh>
    <rPh sb="18" eb="19">
      <t>シャ</t>
    </rPh>
    <phoneticPr fontId="4"/>
  </si>
  <si>
    <t>実施している</t>
    <rPh sb="0" eb="2">
      <t>ジッシ</t>
    </rPh>
    <phoneticPr fontId="4"/>
  </si>
  <si>
    <t>次世代育成支援対策推進法の一般事業主行動計画について</t>
    <rPh sb="0" eb="3">
      <t>ジセダイ</t>
    </rPh>
    <rPh sb="3" eb="5">
      <t>イクセイ</t>
    </rPh>
    <rPh sb="5" eb="7">
      <t>シエン</t>
    </rPh>
    <rPh sb="7" eb="9">
      <t>タイサク</t>
    </rPh>
    <rPh sb="9" eb="11">
      <t>スイシン</t>
    </rPh>
    <rPh sb="11" eb="12">
      <t>ホウ</t>
    </rPh>
    <rPh sb="13" eb="15">
      <t>イッパン</t>
    </rPh>
    <rPh sb="15" eb="18">
      <t>ジギョウヌシ</t>
    </rPh>
    <rPh sb="18" eb="20">
      <t>コウドウ</t>
    </rPh>
    <rPh sb="20" eb="22">
      <t>ケイカク</t>
    </rPh>
    <phoneticPr fontId="4"/>
  </si>
  <si>
    <t>割合を定めて女性を
管理職に登用している。</t>
    <rPh sb="0" eb="2">
      <t>ワリアイ</t>
    </rPh>
    <rPh sb="3" eb="4">
      <t>サダ</t>
    </rPh>
    <rPh sb="6" eb="8">
      <t>ジョセイ</t>
    </rPh>
    <rPh sb="10" eb="12">
      <t>カンリ</t>
    </rPh>
    <rPh sb="12" eb="13">
      <t>ショク</t>
    </rPh>
    <rPh sb="14" eb="16">
      <t>トウヨウ</t>
    </rPh>
    <phoneticPr fontId="4"/>
  </si>
  <si>
    <t>雇用調整
あり</t>
    <rPh sb="0" eb="2">
      <t>コヨウ</t>
    </rPh>
    <rPh sb="2" eb="4">
      <t>チョウセイ</t>
    </rPh>
    <phoneticPr fontId="4"/>
  </si>
  <si>
    <t>なし</t>
    <phoneticPr fontId="4"/>
  </si>
  <si>
    <t>①常用雇用で再雇用</t>
    <rPh sb="1" eb="3">
      <t>ジョウヨウ</t>
    </rPh>
    <rPh sb="3" eb="5">
      <t>コヨウ</t>
    </rPh>
    <rPh sb="6" eb="9">
      <t>サイコヨウ</t>
    </rPh>
    <phoneticPr fontId="4"/>
  </si>
  <si>
    <t>②パートタイマー・アルバイトで再雇用</t>
    <rPh sb="15" eb="18">
      <t>サイコヨウ</t>
    </rPh>
    <phoneticPr fontId="4"/>
  </si>
  <si>
    <t>性別役割分担の慣行を改善するよう努めている（％）</t>
    <rPh sb="0" eb="2">
      <t>セイベツ</t>
    </rPh>
    <rPh sb="2" eb="4">
      <t>ヤクワリ</t>
    </rPh>
    <rPh sb="4" eb="6">
      <t>ブンタン</t>
    </rPh>
    <rPh sb="7" eb="9">
      <t>カンコウ</t>
    </rPh>
    <rPh sb="10" eb="12">
      <t>カイゼン</t>
    </rPh>
    <rPh sb="16" eb="17">
      <t>ツト</t>
    </rPh>
    <phoneticPr fontId="4"/>
  </si>
  <si>
    <t>規模別　性別役割分担の慣行を改善するよう努めている（％）</t>
    <rPh sb="0" eb="3">
      <t>キボベツ</t>
    </rPh>
    <rPh sb="4" eb="6">
      <t>セイベツ</t>
    </rPh>
    <rPh sb="6" eb="8">
      <t>ヤクワリ</t>
    </rPh>
    <rPh sb="8" eb="10">
      <t>ブンタン</t>
    </rPh>
    <rPh sb="11" eb="13">
      <t>カンコウ</t>
    </rPh>
    <rPh sb="14" eb="16">
      <t>カイゼン</t>
    </rPh>
    <rPh sb="20" eb="21">
      <t>ツト</t>
    </rPh>
    <phoneticPr fontId="4"/>
  </si>
  <si>
    <t>努めている</t>
    <rPh sb="0" eb="1">
      <t>ツト</t>
    </rPh>
    <phoneticPr fontId="4"/>
  </si>
  <si>
    <t>努めていない</t>
    <rPh sb="0" eb="1">
      <t>ツト</t>
    </rPh>
    <phoneticPr fontId="4"/>
  </si>
  <si>
    <t>女性管理職登用の有無（％）</t>
    <rPh sb="0" eb="2">
      <t>ジョセイ</t>
    </rPh>
    <rPh sb="2" eb="4">
      <t>カンリ</t>
    </rPh>
    <rPh sb="4" eb="5">
      <t>ショク</t>
    </rPh>
    <rPh sb="5" eb="7">
      <t>トウヨウ</t>
    </rPh>
    <rPh sb="8" eb="10">
      <t>ウム</t>
    </rPh>
    <phoneticPr fontId="4"/>
  </si>
  <si>
    <t>規模別　女性管理職登用の有無（％）</t>
    <rPh sb="0" eb="3">
      <t>キボベツ</t>
    </rPh>
    <rPh sb="4" eb="6">
      <t>ジョセイ</t>
    </rPh>
    <rPh sb="6" eb="8">
      <t>カンリ</t>
    </rPh>
    <rPh sb="8" eb="9">
      <t>ショク</t>
    </rPh>
    <rPh sb="9" eb="11">
      <t>トウヨウ</t>
    </rPh>
    <rPh sb="12" eb="14">
      <t>ウム</t>
    </rPh>
    <phoneticPr fontId="4"/>
  </si>
  <si>
    <t>8時間
超</t>
    <rPh sb="1" eb="3">
      <t>ジカン</t>
    </rPh>
    <rPh sb="4" eb="5">
      <t>チョウ</t>
    </rPh>
    <phoneticPr fontId="4"/>
  </si>
  <si>
    <t>7時間
超</t>
    <rPh sb="1" eb="3">
      <t>ジカン</t>
    </rPh>
    <rPh sb="4" eb="5">
      <t>チョウ</t>
    </rPh>
    <phoneticPr fontId="4"/>
  </si>
  <si>
    <t>8時間
超</t>
    <rPh sb="1" eb="3">
      <t>ジカン</t>
    </rPh>
    <rPh sb="4" eb="5">
      <t>コ</t>
    </rPh>
    <phoneticPr fontId="4"/>
  </si>
  <si>
    <t>7.5時間
未満</t>
    <rPh sb="3" eb="5">
      <t>ジカン</t>
    </rPh>
    <rPh sb="6" eb="8">
      <t>ミマン</t>
    </rPh>
    <phoneticPr fontId="4"/>
  </si>
  <si>
    <t>7.5時間以上
8時間未満</t>
    <rPh sb="3" eb="5">
      <t>ジカン</t>
    </rPh>
    <rPh sb="5" eb="7">
      <t>イジョウ</t>
    </rPh>
    <rPh sb="9" eb="11">
      <t>ジカン</t>
    </rPh>
    <rPh sb="11" eb="13">
      <t>ミマン</t>
    </rPh>
    <phoneticPr fontId="4"/>
  </si>
  <si>
    <t>なし</t>
    <phoneticPr fontId="9"/>
  </si>
  <si>
    <t>常用雇用で再雇用</t>
    <rPh sb="0" eb="2">
      <t>ジョウヨウ</t>
    </rPh>
    <rPh sb="2" eb="4">
      <t>コヨウ</t>
    </rPh>
    <rPh sb="5" eb="6">
      <t>サイ</t>
    </rPh>
    <rPh sb="6" eb="8">
      <t>コヨウ</t>
    </rPh>
    <phoneticPr fontId="4"/>
  </si>
  <si>
    <t>パートタイマー・アルバイトで再雇用</t>
    <rPh sb="14" eb="15">
      <t>サイ</t>
    </rPh>
    <rPh sb="15" eb="17">
      <t>コヨウ</t>
    </rPh>
    <phoneticPr fontId="4"/>
  </si>
  <si>
    <t>出産･育児･介護等による退職者の再雇用制度（％）</t>
    <rPh sb="0" eb="2">
      <t>シュッサン</t>
    </rPh>
    <rPh sb="3" eb="5">
      <t>イクジ</t>
    </rPh>
    <rPh sb="6" eb="9">
      <t>カイゴナド</t>
    </rPh>
    <rPh sb="12" eb="15">
      <t>タイショクシャ</t>
    </rPh>
    <rPh sb="16" eb="19">
      <t>サイコヨウ</t>
    </rPh>
    <rPh sb="19" eb="21">
      <t>セイド</t>
    </rPh>
    <phoneticPr fontId="4"/>
  </si>
  <si>
    <t>規模別　出産･育児･介護等による退職者の再雇用制度（％）</t>
    <rPh sb="0" eb="3">
      <t>キボベツ</t>
    </rPh>
    <rPh sb="4" eb="6">
      <t>シュッサン</t>
    </rPh>
    <rPh sb="7" eb="9">
      <t>イクジ</t>
    </rPh>
    <rPh sb="10" eb="13">
      <t>カイゴナド</t>
    </rPh>
    <rPh sb="16" eb="19">
      <t>タイショクシャ</t>
    </rPh>
    <rPh sb="20" eb="23">
      <t>サイコヨウ</t>
    </rPh>
    <rPh sb="23" eb="25">
      <t>セイド</t>
    </rPh>
    <phoneticPr fontId="4"/>
  </si>
  <si>
    <t>実施していない</t>
    <rPh sb="0" eb="2">
      <t>ジッシ</t>
    </rPh>
    <phoneticPr fontId="4"/>
  </si>
  <si>
    <t>週休2日制度の実施状況（規模別）</t>
    <rPh sb="0" eb="2">
      <t>シュウキュウ</t>
    </rPh>
    <rPh sb="3" eb="4">
      <t>カ</t>
    </rPh>
    <rPh sb="4" eb="6">
      <t>セイド</t>
    </rPh>
    <rPh sb="7" eb="9">
      <t>ジッシ</t>
    </rPh>
    <rPh sb="9" eb="11">
      <t>ジョウキョウ</t>
    </rPh>
    <rPh sb="12" eb="14">
      <t>キボ</t>
    </rPh>
    <rPh sb="14" eb="15">
      <t>ベツ</t>
    </rPh>
    <phoneticPr fontId="4"/>
  </si>
  <si>
    <t>1週間
単位</t>
    <rPh sb="1" eb="3">
      <t>シュウカン</t>
    </rPh>
    <rPh sb="4" eb="6">
      <t>タンイ</t>
    </rPh>
    <phoneticPr fontId="4"/>
  </si>
  <si>
    <t>1ヵ月
単位</t>
    <rPh sb="0" eb="3">
      <t>イッカゲツ</t>
    </rPh>
    <rPh sb="4" eb="6">
      <t>タンイ</t>
    </rPh>
    <phoneticPr fontId="4"/>
  </si>
  <si>
    <t>1年
単位</t>
    <rPh sb="1" eb="2">
      <t>ネン</t>
    </rPh>
    <rPh sb="3" eb="5">
      <t>タンイ</t>
    </rPh>
    <phoneticPr fontId="4"/>
  </si>
  <si>
    <t>採用
なし</t>
    <rPh sb="0" eb="2">
      <t>サイヨウ</t>
    </rPh>
    <phoneticPr fontId="4"/>
  </si>
  <si>
    <t>有給休暇取得状況(常用)</t>
    <rPh sb="0" eb="2">
      <t>ユウキュウ</t>
    </rPh>
    <rPh sb="2" eb="4">
      <t>キュウカ</t>
    </rPh>
    <rPh sb="4" eb="6">
      <t>シュトク</t>
    </rPh>
    <rPh sb="6" eb="8">
      <t>ジョウキョウ</t>
    </rPh>
    <rPh sb="9" eb="11">
      <t>ジョウヨウ</t>
    </rPh>
    <phoneticPr fontId="4"/>
  </si>
  <si>
    <t>有給休暇取得状況(ﾊﾟｰﾄ)</t>
    <rPh sb="0" eb="2">
      <t>ユウキュウ</t>
    </rPh>
    <rPh sb="2" eb="4">
      <t>キュウカ</t>
    </rPh>
    <rPh sb="4" eb="6">
      <t>シュトク</t>
    </rPh>
    <rPh sb="6" eb="8">
      <t>ジョウキョウ</t>
    </rPh>
    <phoneticPr fontId="4"/>
  </si>
  <si>
    <t>雇用調整
なし</t>
    <rPh sb="0" eb="2">
      <t>コヨウ</t>
    </rPh>
    <rPh sb="2" eb="4">
      <t>チョウセイ</t>
    </rPh>
    <phoneticPr fontId="4"/>
  </si>
  <si>
    <t>勤務時間
短縮</t>
    <rPh sb="0" eb="2">
      <t>キンム</t>
    </rPh>
    <rPh sb="2" eb="4">
      <t>ジカン</t>
    </rPh>
    <rPh sb="5" eb="7">
      <t>タンシュク</t>
    </rPh>
    <phoneticPr fontId="4"/>
  </si>
  <si>
    <t>看護休暇</t>
    <rPh sb="0" eb="2">
      <t>カンゴ</t>
    </rPh>
    <rPh sb="2" eb="4">
      <t>キュウカ</t>
    </rPh>
    <phoneticPr fontId="4"/>
  </si>
  <si>
    <t>事業所内
託児所</t>
    <rPh sb="0" eb="2">
      <t>ジギョウ</t>
    </rPh>
    <rPh sb="2" eb="3">
      <t>ショ</t>
    </rPh>
    <rPh sb="3" eb="4">
      <t>ナイ</t>
    </rPh>
    <rPh sb="5" eb="8">
      <t>タクジショ</t>
    </rPh>
    <phoneticPr fontId="4"/>
  </si>
  <si>
    <t>実施して
いない</t>
    <rPh sb="0" eb="2">
      <t>ジッシ</t>
    </rPh>
    <phoneticPr fontId="4"/>
  </si>
  <si>
    <t>未就学児養育者への支援制度</t>
    <rPh sb="0" eb="3">
      <t>ミシュウガク</t>
    </rPh>
    <rPh sb="3" eb="4">
      <t>ジ</t>
    </rPh>
    <rPh sb="4" eb="7">
      <t>ヨウイクシャ</t>
    </rPh>
    <rPh sb="9" eb="11">
      <t>シエン</t>
    </rPh>
    <rPh sb="11" eb="13">
      <t>セイド</t>
    </rPh>
    <phoneticPr fontId="4"/>
  </si>
  <si>
    <t>性別により評価しないように
人事考課基準を定めている。</t>
    <rPh sb="0" eb="2">
      <t>セイベツ</t>
    </rPh>
    <rPh sb="5" eb="7">
      <t>ヒョウカ</t>
    </rPh>
    <rPh sb="14" eb="16">
      <t>ジンジ</t>
    </rPh>
    <rPh sb="16" eb="18">
      <t>コウカ</t>
    </rPh>
    <rPh sb="18" eb="20">
      <t>キジュン</t>
    </rPh>
    <rPh sb="21" eb="22">
      <t>サダ</t>
    </rPh>
    <phoneticPr fontId="4"/>
  </si>
  <si>
    <t>問26</t>
    <rPh sb="0" eb="1">
      <t>トイ</t>
    </rPh>
    <phoneticPr fontId="4"/>
  </si>
  <si>
    <t>介護休業制度以外の支援制度（複数回答可）</t>
    <rPh sb="0" eb="2">
      <t>カイゴ</t>
    </rPh>
    <rPh sb="2" eb="4">
      <t>キュウギョウ</t>
    </rPh>
    <rPh sb="4" eb="6">
      <t>セイド</t>
    </rPh>
    <rPh sb="6" eb="8">
      <t>イガイ</t>
    </rPh>
    <rPh sb="9" eb="11">
      <t>シエン</t>
    </rPh>
    <rPh sb="11" eb="13">
      <t>セイド</t>
    </rPh>
    <rPh sb="14" eb="16">
      <t>フクスウ</t>
    </rPh>
    <rPh sb="16" eb="18">
      <t>カイトウ</t>
    </rPh>
    <rPh sb="18" eb="19">
      <t>カ</t>
    </rPh>
    <phoneticPr fontId="4"/>
  </si>
  <si>
    <t>50％
以上</t>
    <rPh sb="4" eb="6">
      <t>イジョウ</t>
    </rPh>
    <phoneticPr fontId="4"/>
  </si>
  <si>
    <t>完全週休
2日</t>
    <rPh sb="0" eb="2">
      <t>カンゼン</t>
    </rPh>
    <rPh sb="2" eb="4">
      <t>シュウキュウ</t>
    </rPh>
    <rPh sb="6" eb="7">
      <t>カ</t>
    </rPh>
    <phoneticPr fontId="4"/>
  </si>
  <si>
    <t>月3回
週休2日</t>
    <rPh sb="0" eb="1">
      <t>ツキ</t>
    </rPh>
    <rPh sb="2" eb="3">
      <t>カイ</t>
    </rPh>
    <rPh sb="4" eb="6">
      <t>シュウキュウ</t>
    </rPh>
    <rPh sb="7" eb="8">
      <t>カ</t>
    </rPh>
    <phoneticPr fontId="4"/>
  </si>
  <si>
    <t>隔週
週休2日</t>
    <rPh sb="0" eb="2">
      <t>カクシュウ</t>
    </rPh>
    <rPh sb="3" eb="5">
      <t>シュウキュウ</t>
    </rPh>
    <rPh sb="6" eb="7">
      <t>カ</t>
    </rPh>
    <phoneticPr fontId="4"/>
  </si>
  <si>
    <t>月2回
週休2日</t>
    <rPh sb="0" eb="1">
      <t>ツキ</t>
    </rPh>
    <rPh sb="2" eb="3">
      <t>カイ</t>
    </rPh>
    <rPh sb="4" eb="6">
      <t>シュウキュウ</t>
    </rPh>
    <rPh sb="7" eb="8">
      <t>カ</t>
    </rPh>
    <phoneticPr fontId="4"/>
  </si>
  <si>
    <t>月1回
週休2日</t>
    <rPh sb="0" eb="1">
      <t>ツキ</t>
    </rPh>
    <rPh sb="2" eb="3">
      <t>カイ</t>
    </rPh>
    <rPh sb="4" eb="6">
      <t>シュウキュウ</t>
    </rPh>
    <rPh sb="7" eb="8">
      <t>カ</t>
    </rPh>
    <phoneticPr fontId="4"/>
  </si>
  <si>
    <t>その他の
週休2日</t>
    <rPh sb="2" eb="3">
      <t>タ</t>
    </rPh>
    <rPh sb="5" eb="7">
      <t>シュウキュウ</t>
    </rPh>
    <rPh sb="8" eb="9">
      <t>カ</t>
    </rPh>
    <phoneticPr fontId="4"/>
  </si>
  <si>
    <t>定めて
いる</t>
    <rPh sb="0" eb="1">
      <t>サダ</t>
    </rPh>
    <phoneticPr fontId="4"/>
  </si>
  <si>
    <t>定めて
いない</t>
    <rPh sb="0" eb="1">
      <t>サダ</t>
    </rPh>
    <phoneticPr fontId="4"/>
  </si>
  <si>
    <t>育児休業制度の
労働協約･就業規則への定め</t>
    <rPh sb="0" eb="2">
      <t>イクジ</t>
    </rPh>
    <rPh sb="2" eb="4">
      <t>キュウギョウ</t>
    </rPh>
    <rPh sb="4" eb="6">
      <t>セイド</t>
    </rPh>
    <rPh sb="8" eb="10">
      <t>ロウドウ</t>
    </rPh>
    <rPh sb="10" eb="12">
      <t>キョウヤク</t>
    </rPh>
    <rPh sb="13" eb="15">
      <t>シュウギョウ</t>
    </rPh>
    <rPh sb="15" eb="17">
      <t>キソク</t>
    </rPh>
    <rPh sb="19" eb="20">
      <t>サダ</t>
    </rPh>
    <phoneticPr fontId="4"/>
  </si>
  <si>
    <t>1歳未満
まで</t>
    <rPh sb="1" eb="4">
      <t>サイミマン</t>
    </rPh>
    <phoneticPr fontId="4"/>
  </si>
  <si>
    <t>2歳未満
まで</t>
    <rPh sb="1" eb="2">
      <t>サイ</t>
    </rPh>
    <rPh sb="2" eb="4">
      <t>ミマン</t>
    </rPh>
    <phoneticPr fontId="4"/>
  </si>
  <si>
    <t>3歳未満
まで</t>
    <rPh sb="1" eb="2">
      <t>サイ</t>
    </rPh>
    <rPh sb="2" eb="4">
      <t>ミマン</t>
    </rPh>
    <phoneticPr fontId="4"/>
  </si>
  <si>
    <t>3歳以上
小学校まで</t>
    <rPh sb="1" eb="2">
      <t>サイ</t>
    </rPh>
    <rPh sb="2" eb="4">
      <t>イジョウ</t>
    </rPh>
    <rPh sb="5" eb="8">
      <t>ショウガッコウ</t>
    </rPh>
    <phoneticPr fontId="4"/>
  </si>
  <si>
    <t>育児休業制度取得状況</t>
    <rPh sb="0" eb="2">
      <t>イクジ</t>
    </rPh>
    <rPh sb="2" eb="4">
      <t>キュウギョウ</t>
    </rPh>
    <rPh sb="4" eb="6">
      <t>セイド</t>
    </rPh>
    <rPh sb="6" eb="8">
      <t>シュトク</t>
    </rPh>
    <rPh sb="8" eb="10">
      <t>ジョウキョウ</t>
    </rPh>
    <phoneticPr fontId="4"/>
  </si>
  <si>
    <t>配偶者
出産男性</t>
    <rPh sb="0" eb="3">
      <t>ハイグウシャ</t>
    </rPh>
    <rPh sb="4" eb="6">
      <t>シュッサン</t>
    </rPh>
    <rPh sb="6" eb="8">
      <t>ダンセイ</t>
    </rPh>
    <phoneticPr fontId="4"/>
  </si>
  <si>
    <t>内育児休業
取得者</t>
    <rPh sb="0" eb="1">
      <t>ウチ</t>
    </rPh>
    <rPh sb="1" eb="3">
      <t>イクジ</t>
    </rPh>
    <rPh sb="3" eb="5">
      <t>キュウギョウ</t>
    </rPh>
    <rPh sb="6" eb="9">
      <t>シュトクシャ</t>
    </rPh>
    <phoneticPr fontId="4"/>
  </si>
  <si>
    <t>介護休業制度の
労働協約･就業規則への定め</t>
    <rPh sb="0" eb="2">
      <t>カイゴ</t>
    </rPh>
    <rPh sb="2" eb="4">
      <t>キュウギョウ</t>
    </rPh>
    <rPh sb="4" eb="6">
      <t>セイド</t>
    </rPh>
    <rPh sb="8" eb="10">
      <t>ロウドウ</t>
    </rPh>
    <rPh sb="10" eb="12">
      <t>キョウヤク</t>
    </rPh>
    <rPh sb="13" eb="15">
      <t>シュウギョウ</t>
    </rPh>
    <rPh sb="15" eb="17">
      <t>キソク</t>
    </rPh>
    <rPh sb="19" eb="20">
      <t>サダ</t>
    </rPh>
    <phoneticPr fontId="4"/>
  </si>
  <si>
    <t>3ヶ月から
1年まで</t>
    <rPh sb="2" eb="3">
      <t>ゲツ</t>
    </rPh>
    <rPh sb="7" eb="8">
      <t>ネン</t>
    </rPh>
    <phoneticPr fontId="4"/>
  </si>
  <si>
    <t>出産・育児・介護等による
退職者の再雇用制度</t>
    <rPh sb="0" eb="2">
      <t>シュッサン</t>
    </rPh>
    <rPh sb="3" eb="5">
      <t>イクジ</t>
    </rPh>
    <rPh sb="6" eb="8">
      <t>カイゴ</t>
    </rPh>
    <rPh sb="8" eb="9">
      <t>トウ</t>
    </rPh>
    <rPh sb="13" eb="16">
      <t>タイショクシャ</t>
    </rPh>
    <rPh sb="17" eb="20">
      <t>サイコヨウ</t>
    </rPh>
    <rPh sb="20" eb="22">
      <t>セイド</t>
    </rPh>
    <phoneticPr fontId="4"/>
  </si>
  <si>
    <t>出産･育児･介護等による退職者の再雇用</t>
    <rPh sb="0" eb="2">
      <t>シュッサン</t>
    </rPh>
    <rPh sb="3" eb="5">
      <t>イクジ</t>
    </rPh>
    <rPh sb="6" eb="8">
      <t>カイゴ</t>
    </rPh>
    <rPh sb="8" eb="9">
      <t>トウ</t>
    </rPh>
    <rPh sb="12" eb="15">
      <t>タイショクシャ</t>
    </rPh>
    <rPh sb="16" eb="19">
      <t>サイコヨウ</t>
    </rPh>
    <phoneticPr fontId="4"/>
  </si>
  <si>
    <t>問28</t>
    <rPh sb="0" eb="1">
      <t>トイ</t>
    </rPh>
    <phoneticPr fontId="4"/>
  </si>
  <si>
    <t>男女間格差解消の積極的取組み</t>
    <rPh sb="0" eb="3">
      <t>ダンジョカン</t>
    </rPh>
    <rPh sb="3" eb="5">
      <t>カクサ</t>
    </rPh>
    <rPh sb="5" eb="7">
      <t>カイショウ</t>
    </rPh>
    <rPh sb="8" eb="11">
      <t>セッキョクテキ</t>
    </rPh>
    <rPh sb="11" eb="12">
      <t>ト</t>
    </rPh>
    <rPh sb="12" eb="13">
      <t>ク</t>
    </rPh>
    <phoneticPr fontId="4"/>
  </si>
  <si>
    <t>苦情機関
相談窓口</t>
    <rPh sb="0" eb="2">
      <t>クジョウ</t>
    </rPh>
    <rPh sb="2" eb="4">
      <t>キカン</t>
    </rPh>
    <rPh sb="5" eb="7">
      <t>ソウダン</t>
    </rPh>
    <rPh sb="7" eb="9">
      <t>マドグチ</t>
    </rPh>
    <phoneticPr fontId="4"/>
  </si>
  <si>
    <t>パートタイマー
1時間賃金</t>
    <rPh sb="9" eb="11">
      <t>ジカン</t>
    </rPh>
    <rPh sb="11" eb="13">
      <t>チンギン</t>
    </rPh>
    <phoneticPr fontId="4"/>
  </si>
  <si>
    <t>一週所定
労働時間</t>
    <rPh sb="0" eb="2">
      <t>イッシュウ</t>
    </rPh>
    <rPh sb="2" eb="4">
      <t>ショテイ</t>
    </rPh>
    <rPh sb="5" eb="7">
      <t>ロウドウ</t>
    </rPh>
    <rPh sb="7" eb="9">
      <t>ジカン</t>
    </rPh>
    <phoneticPr fontId="4"/>
  </si>
  <si>
    <t>常用</t>
    <rPh sb="0" eb="2">
      <t>ジョウヨウ</t>
    </rPh>
    <phoneticPr fontId="4"/>
  </si>
  <si>
    <t>所定労働時間（規模別）</t>
    <rPh sb="0" eb="2">
      <t>ショテイ</t>
    </rPh>
    <rPh sb="2" eb="4">
      <t>ロウドウ</t>
    </rPh>
    <rPh sb="4" eb="6">
      <t>ジカン</t>
    </rPh>
    <rPh sb="7" eb="10">
      <t>キボベツ</t>
    </rPh>
    <phoneticPr fontId="4"/>
  </si>
  <si>
    <t>所定労働時間（業種別）</t>
    <rPh sb="0" eb="2">
      <t>ショテイ</t>
    </rPh>
    <rPh sb="2" eb="4">
      <t>ロウドウ</t>
    </rPh>
    <rPh sb="4" eb="6">
      <t>ジカン</t>
    </rPh>
    <rPh sb="7" eb="9">
      <t>ギョウシュ</t>
    </rPh>
    <rPh sb="9" eb="10">
      <t>ベツ</t>
    </rPh>
    <phoneticPr fontId="4"/>
  </si>
  <si>
    <t>問15</t>
    <rPh sb="0" eb="1">
      <t>トイ</t>
    </rPh>
    <phoneticPr fontId="4"/>
  </si>
  <si>
    <t>所定外労働時間</t>
    <rPh sb="0" eb="2">
      <t>ショテイ</t>
    </rPh>
    <rPh sb="2" eb="3">
      <t>ガイ</t>
    </rPh>
    <rPh sb="3" eb="5">
      <t>ロウドウ</t>
    </rPh>
    <rPh sb="5" eb="7">
      <t>ジカン</t>
    </rPh>
    <phoneticPr fontId="4"/>
  </si>
  <si>
    <t>退職金制度の有無（社）</t>
    <rPh sb="0" eb="3">
      <t>タイショクキン</t>
    </rPh>
    <rPh sb="3" eb="5">
      <t>セイド</t>
    </rPh>
    <rPh sb="6" eb="8">
      <t>ウム</t>
    </rPh>
    <rPh sb="9" eb="10">
      <t>シャ</t>
    </rPh>
    <phoneticPr fontId="4"/>
  </si>
  <si>
    <t>業種別　退職金制度の有無（社）</t>
    <rPh sb="0" eb="2">
      <t>ギョウシュ</t>
    </rPh>
    <rPh sb="2" eb="3">
      <t>ベツ</t>
    </rPh>
    <rPh sb="4" eb="7">
      <t>タイショクキン</t>
    </rPh>
    <rPh sb="7" eb="9">
      <t>セイド</t>
    </rPh>
    <rPh sb="10" eb="12">
      <t>ウム</t>
    </rPh>
    <rPh sb="13" eb="14">
      <t>シャ</t>
    </rPh>
    <phoneticPr fontId="4"/>
  </si>
  <si>
    <t>規模別　退職金制度の有無（社）</t>
    <rPh sb="0" eb="3">
      <t>キボベツ</t>
    </rPh>
    <rPh sb="4" eb="7">
      <t>タイショクキン</t>
    </rPh>
    <rPh sb="7" eb="9">
      <t>セイド</t>
    </rPh>
    <rPh sb="10" eb="12">
      <t>ウム</t>
    </rPh>
    <rPh sb="13" eb="14">
      <t>シャ</t>
    </rPh>
    <phoneticPr fontId="4"/>
  </si>
  <si>
    <t>あり</t>
    <phoneticPr fontId="4"/>
  </si>
  <si>
    <t>なし</t>
    <phoneticPr fontId="4"/>
  </si>
  <si>
    <t>あり</t>
    <phoneticPr fontId="4"/>
  </si>
  <si>
    <t>なし</t>
    <phoneticPr fontId="4"/>
  </si>
  <si>
    <t>週休2日制の実施状況</t>
    <rPh sb="0" eb="2">
      <t>シュウキュウ</t>
    </rPh>
    <rPh sb="3" eb="4">
      <t>カ</t>
    </rPh>
    <rPh sb="4" eb="5">
      <t>セイ</t>
    </rPh>
    <rPh sb="6" eb="8">
      <t>ジッシ</t>
    </rPh>
    <rPh sb="8" eb="10">
      <t>ジョウキョウ</t>
    </rPh>
    <phoneticPr fontId="4"/>
  </si>
  <si>
    <t>週休2日制度の実施状況（業種別）</t>
    <rPh sb="0" eb="2">
      <t>シュウキュウ</t>
    </rPh>
    <rPh sb="3" eb="4">
      <t>カ</t>
    </rPh>
    <rPh sb="4" eb="6">
      <t>セイド</t>
    </rPh>
    <rPh sb="7" eb="9">
      <t>ジッシ</t>
    </rPh>
    <rPh sb="9" eb="11">
      <t>ジョウキョウ</t>
    </rPh>
    <rPh sb="12" eb="14">
      <t>ギョウシュ</t>
    </rPh>
    <rPh sb="14" eb="15">
      <t>ベツ</t>
    </rPh>
    <phoneticPr fontId="4"/>
  </si>
  <si>
    <t>問17</t>
    <rPh sb="0" eb="1">
      <t>トイ</t>
    </rPh>
    <phoneticPr fontId="4"/>
  </si>
  <si>
    <t>1週間単位の
非定型的変形
労働時間制</t>
    <rPh sb="1" eb="5">
      <t>シュウカンタンイ</t>
    </rPh>
    <rPh sb="7" eb="11">
      <t>ヒテイケイテキ</t>
    </rPh>
    <rPh sb="11" eb="13">
      <t>ヘンケイ</t>
    </rPh>
    <rPh sb="14" eb="16">
      <t>ロウドウ</t>
    </rPh>
    <rPh sb="16" eb="18">
      <t>ジカン</t>
    </rPh>
    <rPh sb="18" eb="19">
      <t>セイ</t>
    </rPh>
    <phoneticPr fontId="4"/>
  </si>
  <si>
    <t>問21</t>
    <rPh sb="0" eb="1">
      <t>トイ</t>
    </rPh>
    <phoneticPr fontId="4"/>
  </si>
  <si>
    <t>退職金制度の有無（業種別）</t>
    <rPh sb="0" eb="3">
      <t>タイショクキン</t>
    </rPh>
    <rPh sb="3" eb="5">
      <t>セイド</t>
    </rPh>
    <rPh sb="6" eb="8">
      <t>ウム</t>
    </rPh>
    <rPh sb="9" eb="11">
      <t>ギョウシュ</t>
    </rPh>
    <rPh sb="11" eb="12">
      <t>ベツ</t>
    </rPh>
    <phoneticPr fontId="4"/>
  </si>
  <si>
    <t>退職金制度の有無（規模別）</t>
    <rPh sb="0" eb="3">
      <t>タイショクキン</t>
    </rPh>
    <rPh sb="3" eb="5">
      <t>セイド</t>
    </rPh>
    <rPh sb="6" eb="8">
      <t>ウム</t>
    </rPh>
    <rPh sb="9" eb="11">
      <t>キボ</t>
    </rPh>
    <rPh sb="11" eb="12">
      <t>ベツ</t>
    </rPh>
    <phoneticPr fontId="4"/>
  </si>
  <si>
    <t>雇用調整の有無（業種別）</t>
    <rPh sb="0" eb="2">
      <t>コヨウ</t>
    </rPh>
    <rPh sb="2" eb="4">
      <t>チョウセイ</t>
    </rPh>
    <rPh sb="5" eb="7">
      <t>ウム</t>
    </rPh>
    <rPh sb="8" eb="10">
      <t>ギョウシュ</t>
    </rPh>
    <rPh sb="10" eb="11">
      <t>ベツ</t>
    </rPh>
    <phoneticPr fontId="4"/>
  </si>
  <si>
    <t>雇用調整の有無（規模別）</t>
    <rPh sb="0" eb="2">
      <t>コヨウ</t>
    </rPh>
    <rPh sb="2" eb="4">
      <t>チョウセイ</t>
    </rPh>
    <rPh sb="5" eb="7">
      <t>ウム</t>
    </rPh>
    <rPh sb="8" eb="10">
      <t>キボ</t>
    </rPh>
    <rPh sb="10" eb="11">
      <t>ベツ</t>
    </rPh>
    <phoneticPr fontId="4"/>
  </si>
  <si>
    <t>44　未就学児養育者への支援制度</t>
    <phoneticPr fontId="4"/>
  </si>
  <si>
    <t>42　パートタイマーの退職金制度</t>
    <rPh sb="11" eb="14">
      <t>タイショクキン</t>
    </rPh>
    <rPh sb="14" eb="16">
      <t>セイド</t>
    </rPh>
    <phoneticPr fontId="4"/>
  </si>
  <si>
    <t>雇用調整を行っているか（％）</t>
    <rPh sb="0" eb="2">
      <t>コヨウ</t>
    </rPh>
    <rPh sb="2" eb="4">
      <t>チョウセイ</t>
    </rPh>
    <rPh sb="5" eb="6">
      <t>オコナ</t>
    </rPh>
    <phoneticPr fontId="4"/>
  </si>
  <si>
    <t>業種別　雇用調整を行っているか（％）</t>
    <rPh sb="0" eb="2">
      <t>ギョウシュ</t>
    </rPh>
    <rPh sb="2" eb="3">
      <t>ベツ</t>
    </rPh>
    <rPh sb="4" eb="6">
      <t>コヨウ</t>
    </rPh>
    <rPh sb="6" eb="8">
      <t>チョウセイ</t>
    </rPh>
    <rPh sb="9" eb="10">
      <t>オコナ</t>
    </rPh>
    <phoneticPr fontId="4"/>
  </si>
  <si>
    <t>規模別　雇用調整を行っているか（％）</t>
    <rPh sb="0" eb="3">
      <t>キボベツ</t>
    </rPh>
    <rPh sb="4" eb="6">
      <t>コヨウ</t>
    </rPh>
    <rPh sb="6" eb="8">
      <t>チョウセイ</t>
    </rPh>
    <rPh sb="9" eb="10">
      <t>オコナ</t>
    </rPh>
    <phoneticPr fontId="4"/>
  </si>
  <si>
    <t>退職金制度の有無（％）</t>
    <rPh sb="0" eb="3">
      <t>タイショクキン</t>
    </rPh>
    <rPh sb="3" eb="5">
      <t>セイド</t>
    </rPh>
    <rPh sb="6" eb="8">
      <t>ウム</t>
    </rPh>
    <phoneticPr fontId="4"/>
  </si>
  <si>
    <t>無回答</t>
    <rPh sb="0" eb="3">
      <t>ムカイトウ</t>
    </rPh>
    <phoneticPr fontId="4"/>
  </si>
  <si>
    <r>
      <t>アンケート　問2</t>
    </r>
    <r>
      <rPr>
        <sz val="10"/>
        <rFont val="HGｺﾞｼｯｸM"/>
        <family val="3"/>
        <charset val="128"/>
      </rPr>
      <t>8</t>
    </r>
    <rPh sb="6" eb="7">
      <t>トイ</t>
    </rPh>
    <phoneticPr fontId="4"/>
  </si>
  <si>
    <t>建設業</t>
  </si>
  <si>
    <t>製造業</t>
  </si>
  <si>
    <t>情報通信業</t>
  </si>
  <si>
    <t>運輸業</t>
  </si>
  <si>
    <t>卸売･小売業</t>
  </si>
  <si>
    <t>金融･保険業</t>
  </si>
  <si>
    <t>不動産業</t>
  </si>
  <si>
    <t>飲食店・宿泊業</t>
  </si>
  <si>
    <t>医療・福祉</t>
  </si>
  <si>
    <t>教育・学習支援業</t>
  </si>
  <si>
    <t>サービス業</t>
  </si>
  <si>
    <t>その他</t>
  </si>
  <si>
    <t>1～4人</t>
  </si>
  <si>
    <t>5～9人</t>
  </si>
  <si>
    <t>10～29人</t>
  </si>
  <si>
    <t>30～49人</t>
  </si>
  <si>
    <t>50～99人</t>
  </si>
  <si>
    <t>100人以上</t>
  </si>
  <si>
    <t>規模別　性別により評価しない人事考課基準の有無（％）</t>
    <rPh sb="0" eb="3">
      <t>キボベツ</t>
    </rPh>
    <rPh sb="4" eb="6">
      <t>セイベツ</t>
    </rPh>
    <rPh sb="9" eb="11">
      <t>ヒョウカ</t>
    </rPh>
    <rPh sb="14" eb="16">
      <t>ジンジ</t>
    </rPh>
    <rPh sb="16" eb="18">
      <t>コウカ</t>
    </rPh>
    <rPh sb="18" eb="20">
      <t>キジュン</t>
    </rPh>
    <rPh sb="21" eb="23">
      <t>ウム</t>
    </rPh>
    <phoneticPr fontId="4"/>
  </si>
  <si>
    <t>性別により評価しない人事考課基準の有無（％）</t>
    <rPh sb="0" eb="2">
      <t>セイベツ</t>
    </rPh>
    <rPh sb="5" eb="7">
      <t>ヒョウカ</t>
    </rPh>
    <rPh sb="10" eb="12">
      <t>ジンジ</t>
    </rPh>
    <rPh sb="12" eb="14">
      <t>コウカ</t>
    </rPh>
    <rPh sb="14" eb="16">
      <t>キジュン</t>
    </rPh>
    <rPh sb="17" eb="19">
      <t>ウム</t>
    </rPh>
    <phoneticPr fontId="4"/>
  </si>
  <si>
    <t>業種別　退職金制度の有無（％）</t>
    <rPh sb="0" eb="2">
      <t>ギョウシュ</t>
    </rPh>
    <rPh sb="2" eb="3">
      <t>ベツ</t>
    </rPh>
    <rPh sb="4" eb="7">
      <t>タイショクキン</t>
    </rPh>
    <rPh sb="7" eb="9">
      <t>セイド</t>
    </rPh>
    <rPh sb="10" eb="12">
      <t>ウム</t>
    </rPh>
    <phoneticPr fontId="4"/>
  </si>
  <si>
    <t>規模別　退職金制度の有無（％）</t>
    <rPh sb="0" eb="3">
      <t>キボベツ</t>
    </rPh>
    <rPh sb="4" eb="7">
      <t>タイショクキン</t>
    </rPh>
    <rPh sb="7" eb="9">
      <t>セイド</t>
    </rPh>
    <rPh sb="10" eb="12">
      <t>ウム</t>
    </rPh>
    <phoneticPr fontId="4"/>
  </si>
  <si>
    <t>１日あたりの所定労働時間（％）</t>
    <rPh sb="1" eb="2">
      <t>ニチ</t>
    </rPh>
    <rPh sb="6" eb="8">
      <t>ショテイ</t>
    </rPh>
    <rPh sb="8" eb="10">
      <t>ロウドウ</t>
    </rPh>
    <rPh sb="10" eb="12">
      <t>ジカン</t>
    </rPh>
    <phoneticPr fontId="4"/>
  </si>
  <si>
    <t>8時間</t>
    <rPh sb="1" eb="3">
      <t>ジカン</t>
    </rPh>
    <phoneticPr fontId="4"/>
  </si>
  <si>
    <t>ある</t>
    <phoneticPr fontId="4"/>
  </si>
  <si>
    <t>ない</t>
    <phoneticPr fontId="4"/>
  </si>
  <si>
    <t>業種別　常用従業員への転換の有無（％）</t>
    <rPh sb="0" eb="2">
      <t>ギョウシュ</t>
    </rPh>
    <rPh sb="2" eb="3">
      <t>ベツ</t>
    </rPh>
    <rPh sb="4" eb="6">
      <t>ジョウヨウ</t>
    </rPh>
    <rPh sb="6" eb="9">
      <t>ジュウギョウイン</t>
    </rPh>
    <rPh sb="11" eb="13">
      <t>テンカン</t>
    </rPh>
    <rPh sb="14" eb="16">
      <t>ウム</t>
    </rPh>
    <phoneticPr fontId="4"/>
  </si>
  <si>
    <t>業種別　1日あたりの所定労働時間（％）</t>
    <rPh sb="0" eb="2">
      <t>ギョウシュ</t>
    </rPh>
    <rPh sb="2" eb="3">
      <t>ベツ</t>
    </rPh>
    <rPh sb="5" eb="6">
      <t>ニチ</t>
    </rPh>
    <rPh sb="10" eb="12">
      <t>ショテイ</t>
    </rPh>
    <rPh sb="12" eb="14">
      <t>ロウドウ</t>
    </rPh>
    <rPh sb="14" eb="16">
      <t>ジカン</t>
    </rPh>
    <phoneticPr fontId="4"/>
  </si>
  <si>
    <t>規模別　1日あたりの所定労働時間（％）</t>
    <rPh sb="0" eb="3">
      <t>キボベツ</t>
    </rPh>
    <rPh sb="5" eb="6">
      <t>ニチ</t>
    </rPh>
    <rPh sb="10" eb="12">
      <t>ショテイ</t>
    </rPh>
    <rPh sb="12" eb="14">
      <t>ロウドウ</t>
    </rPh>
    <rPh sb="14" eb="16">
      <t>ジカン</t>
    </rPh>
    <phoneticPr fontId="4"/>
  </si>
  <si>
    <t>50～99人</t>
    <rPh sb="5" eb="6">
      <t>ニン</t>
    </rPh>
    <phoneticPr fontId="4"/>
  </si>
  <si>
    <t>30～49人</t>
    <rPh sb="5" eb="6">
      <t>ニン</t>
    </rPh>
    <phoneticPr fontId="4"/>
  </si>
  <si>
    <t>10～29人</t>
    <rPh sb="5" eb="6">
      <t>ニン</t>
    </rPh>
    <phoneticPr fontId="4"/>
  </si>
  <si>
    <t>5～9人</t>
    <rPh sb="3" eb="4">
      <t>ニン</t>
    </rPh>
    <phoneticPr fontId="4"/>
  </si>
  <si>
    <t>1～4人</t>
    <rPh sb="3" eb="4">
      <t>ニン</t>
    </rPh>
    <phoneticPr fontId="4"/>
  </si>
  <si>
    <t>常用従業員　退職金</t>
    <rPh sb="0" eb="2">
      <t>ジョウヨウ</t>
    </rPh>
    <rPh sb="2" eb="5">
      <t>ジュウギョウイン</t>
    </rPh>
    <rPh sb="6" eb="9">
      <t>タイショクキン</t>
    </rPh>
    <phoneticPr fontId="4"/>
  </si>
  <si>
    <t>パートタイマー　退職金</t>
    <rPh sb="8" eb="11">
      <t>タイショクキン</t>
    </rPh>
    <phoneticPr fontId="4"/>
  </si>
  <si>
    <t>退職金制度の有無（常用従業員）</t>
    <rPh sb="0" eb="3">
      <t>タイショクキン</t>
    </rPh>
    <rPh sb="3" eb="5">
      <t>セイド</t>
    </rPh>
    <rPh sb="6" eb="8">
      <t>ウム</t>
    </rPh>
    <rPh sb="9" eb="11">
      <t>ジョウヨウ</t>
    </rPh>
    <rPh sb="11" eb="14">
      <t>ジュウギョウイン</t>
    </rPh>
    <phoneticPr fontId="4"/>
  </si>
  <si>
    <t>問16</t>
    <rPh sb="0" eb="1">
      <t>トイ</t>
    </rPh>
    <phoneticPr fontId="4"/>
  </si>
  <si>
    <t>問19</t>
    <rPh sb="0" eb="1">
      <t>トイ</t>
    </rPh>
    <phoneticPr fontId="4"/>
  </si>
  <si>
    <t>問22</t>
    <rPh sb="0" eb="1">
      <t>トイ</t>
    </rPh>
    <phoneticPr fontId="4"/>
  </si>
  <si>
    <t>ある</t>
    <phoneticPr fontId="4"/>
  </si>
  <si>
    <t>対象事業所理解率</t>
    <rPh sb="0" eb="2">
      <t>タイショウ</t>
    </rPh>
    <rPh sb="2" eb="5">
      <t>ジギョウショ</t>
    </rPh>
    <rPh sb="5" eb="7">
      <t>リカイ</t>
    </rPh>
    <rPh sb="7" eb="8">
      <t>リツ</t>
    </rPh>
    <phoneticPr fontId="9"/>
  </si>
  <si>
    <t>対象事業所社数</t>
    <rPh sb="0" eb="2">
      <t>タイショウ</t>
    </rPh>
    <rPh sb="2" eb="5">
      <t>ジギョウショ</t>
    </rPh>
    <rPh sb="5" eb="6">
      <t>シャ</t>
    </rPh>
    <rPh sb="6" eb="7">
      <t>スウ</t>
    </rPh>
    <phoneticPr fontId="9"/>
  </si>
  <si>
    <t>対象事業所設置率</t>
    <rPh sb="0" eb="2">
      <t>タイショウ</t>
    </rPh>
    <rPh sb="2" eb="5">
      <t>ジギョウショ</t>
    </rPh>
    <rPh sb="5" eb="7">
      <t>セッチ</t>
    </rPh>
    <rPh sb="7" eb="8">
      <t>リツ</t>
    </rPh>
    <phoneticPr fontId="9"/>
  </si>
  <si>
    <t>問13</t>
    <rPh sb="0" eb="1">
      <t>トイ</t>
    </rPh>
    <phoneticPr fontId="4"/>
  </si>
  <si>
    <t>パート</t>
    <phoneticPr fontId="4"/>
  </si>
  <si>
    <t>大量退職</t>
    <rPh sb="0" eb="2">
      <t>タイリョウ</t>
    </rPh>
    <rPh sb="2" eb="4">
      <t>タイショク</t>
    </rPh>
    <phoneticPr fontId="4"/>
  </si>
  <si>
    <t>若年層
定着率</t>
    <rPh sb="0" eb="2">
      <t>ジャクネン</t>
    </rPh>
    <rPh sb="2" eb="3">
      <t>ソウ</t>
    </rPh>
    <rPh sb="4" eb="7">
      <t>テイチャクリツ</t>
    </rPh>
    <phoneticPr fontId="4"/>
  </si>
  <si>
    <t>女性
労働環境</t>
    <rPh sb="0" eb="2">
      <t>ジョセイ</t>
    </rPh>
    <rPh sb="3" eb="5">
      <t>ロウドウ</t>
    </rPh>
    <rPh sb="5" eb="7">
      <t>カンキョウ</t>
    </rPh>
    <phoneticPr fontId="4"/>
  </si>
  <si>
    <t>実施せず</t>
    <rPh sb="0" eb="2">
      <t>ジッシ</t>
    </rPh>
    <phoneticPr fontId="4"/>
  </si>
  <si>
    <t>人材確保</t>
    <rPh sb="0" eb="2">
      <t>ジンザイ</t>
    </rPh>
    <rPh sb="2" eb="4">
      <t>カクホ</t>
    </rPh>
    <phoneticPr fontId="4"/>
  </si>
  <si>
    <t>高齢化</t>
    <rPh sb="0" eb="3">
      <t>コウレイカ</t>
    </rPh>
    <phoneticPr fontId="4"/>
  </si>
  <si>
    <t>時間
短縮</t>
    <rPh sb="0" eb="2">
      <t>ジカン</t>
    </rPh>
    <rPh sb="3" eb="5">
      <t>タンシュク</t>
    </rPh>
    <phoneticPr fontId="4"/>
  </si>
  <si>
    <t>福利
充実</t>
    <rPh sb="0" eb="2">
      <t>フクリ</t>
    </rPh>
    <rPh sb="3" eb="5">
      <t>ジュウジツ</t>
    </rPh>
    <phoneticPr fontId="4"/>
  </si>
  <si>
    <t>人件費
高騰</t>
    <rPh sb="0" eb="3">
      <t>ジンケンヒ</t>
    </rPh>
    <rPh sb="4" eb="6">
      <t>コウトウ</t>
    </rPh>
    <phoneticPr fontId="4"/>
  </si>
  <si>
    <t>実施して
いる集計</t>
    <rPh sb="0" eb="2">
      <t>ジッシ</t>
    </rPh>
    <rPh sb="7" eb="9">
      <t>シュウケイ</t>
    </rPh>
    <phoneticPr fontId="4"/>
  </si>
  <si>
    <t>いる</t>
    <phoneticPr fontId="4"/>
  </si>
  <si>
    <t>いない</t>
    <phoneticPr fontId="4"/>
  </si>
  <si>
    <t>実施し
ている</t>
    <rPh sb="0" eb="2">
      <t>ジッシ</t>
    </rPh>
    <phoneticPr fontId="4"/>
  </si>
  <si>
    <t>29　変形労働時間制の有無</t>
    <rPh sb="3" eb="5">
      <t>ヘンケイ</t>
    </rPh>
    <rPh sb="5" eb="7">
      <t>ロウドウ</t>
    </rPh>
    <rPh sb="7" eb="9">
      <t>ジカン</t>
    </rPh>
    <rPh sb="9" eb="10">
      <t>セイ</t>
    </rPh>
    <rPh sb="11" eb="13">
      <t>ウム</t>
    </rPh>
    <phoneticPr fontId="4"/>
  </si>
  <si>
    <t>28　一日あたりの所定労働時間（常用従業員）</t>
    <rPh sb="3" eb="5">
      <t>イチニチ</t>
    </rPh>
    <rPh sb="9" eb="11">
      <t>ショテイ</t>
    </rPh>
    <rPh sb="11" eb="13">
      <t>ロウドウ</t>
    </rPh>
    <rPh sb="13" eb="15">
      <t>ジカン</t>
    </rPh>
    <rPh sb="16" eb="18">
      <t>ジョウヨウ</t>
    </rPh>
    <rPh sb="18" eb="21">
      <t>ジュウギョウイン</t>
    </rPh>
    <phoneticPr fontId="4"/>
  </si>
  <si>
    <t>27　退職金制度の有無（常用従業員）</t>
    <rPh sb="3" eb="6">
      <t>タイショクキン</t>
    </rPh>
    <rPh sb="6" eb="8">
      <t>セイド</t>
    </rPh>
    <rPh sb="9" eb="11">
      <t>ウム</t>
    </rPh>
    <rPh sb="12" eb="14">
      <t>ジョウヨウ</t>
    </rPh>
    <rPh sb="14" eb="17">
      <t>ジュウギョウイン</t>
    </rPh>
    <phoneticPr fontId="4"/>
  </si>
  <si>
    <t>26　定年後の雇用促進制度の有無</t>
    <rPh sb="3" eb="6">
      <t>テイネンゴ</t>
    </rPh>
    <rPh sb="7" eb="9">
      <t>コヨウ</t>
    </rPh>
    <rPh sb="9" eb="11">
      <t>ソクシン</t>
    </rPh>
    <rPh sb="11" eb="13">
      <t>セイド</t>
    </rPh>
    <rPh sb="14" eb="16">
      <t>ウム</t>
    </rPh>
    <phoneticPr fontId="4"/>
  </si>
  <si>
    <t>25　定年制の有無</t>
    <rPh sb="3" eb="6">
      <t>テイネンセイ</t>
    </rPh>
    <rPh sb="7" eb="9">
      <t>ウム</t>
    </rPh>
    <phoneticPr fontId="4"/>
  </si>
  <si>
    <t>47　出産･育児･介護等による退職者の再雇用</t>
    <rPh sb="3" eb="5">
      <t>シュッサン</t>
    </rPh>
    <rPh sb="6" eb="8">
      <t>イクジ</t>
    </rPh>
    <rPh sb="9" eb="12">
      <t>カイゴナド</t>
    </rPh>
    <rPh sb="15" eb="18">
      <t>タイショクシャ</t>
    </rPh>
    <rPh sb="19" eb="22">
      <t>サイコヨウ</t>
    </rPh>
    <phoneticPr fontId="4"/>
  </si>
  <si>
    <t>46　介護休業制度以外の支援制度</t>
    <phoneticPr fontId="4"/>
  </si>
  <si>
    <t>45　未就学児養育者への支援制度</t>
    <phoneticPr fontId="4"/>
  </si>
  <si>
    <t>44　次世代育成支援対策推進法にもとづく一般事業主行動計画策定</t>
    <rPh sb="3" eb="6">
      <t>ジセダイ</t>
    </rPh>
    <rPh sb="6" eb="8">
      <t>イクセイ</t>
    </rPh>
    <rPh sb="8" eb="10">
      <t>シエン</t>
    </rPh>
    <rPh sb="10" eb="12">
      <t>タイサク</t>
    </rPh>
    <rPh sb="12" eb="14">
      <t>スイシン</t>
    </rPh>
    <rPh sb="14" eb="15">
      <t>ホウ</t>
    </rPh>
    <rPh sb="20" eb="22">
      <t>イッパン</t>
    </rPh>
    <rPh sb="22" eb="25">
      <t>ジギョウヌシ</t>
    </rPh>
    <rPh sb="25" eb="27">
      <t>コウドウ</t>
    </rPh>
    <rPh sb="27" eb="29">
      <t>ケイカク</t>
    </rPh>
    <rPh sb="29" eb="31">
      <t>サクテイ</t>
    </rPh>
    <phoneticPr fontId="4"/>
  </si>
  <si>
    <t>43　パートタイマーの退職金制度</t>
    <rPh sb="11" eb="14">
      <t>タイショクキン</t>
    </rPh>
    <rPh sb="14" eb="16">
      <t>セイド</t>
    </rPh>
    <phoneticPr fontId="4"/>
  </si>
  <si>
    <t>41　パートタイマーの平均時間給</t>
    <rPh sb="11" eb="13">
      <t>ヘイキン</t>
    </rPh>
    <rPh sb="13" eb="15">
      <t>ジカン</t>
    </rPh>
    <rPh sb="15" eb="16">
      <t>キュウ</t>
    </rPh>
    <phoneticPr fontId="4"/>
  </si>
  <si>
    <t>40　パートタイマー1日の平均労働時間</t>
    <rPh sb="11" eb="12">
      <t>ニチ</t>
    </rPh>
    <rPh sb="13" eb="15">
      <t>ヘイキン</t>
    </rPh>
    <rPh sb="15" eb="17">
      <t>ロウドウ</t>
    </rPh>
    <rPh sb="17" eb="19">
      <t>ジカン</t>
    </rPh>
    <phoneticPr fontId="4"/>
  </si>
  <si>
    <t>39　セクシャルハラスメントへの対策</t>
    <rPh sb="16" eb="18">
      <t>タイサク</t>
    </rPh>
    <phoneticPr fontId="4"/>
  </si>
  <si>
    <t>38　全管理職のうち女性管理職の割合</t>
    <rPh sb="3" eb="4">
      <t>ゼン</t>
    </rPh>
    <rPh sb="4" eb="6">
      <t>カンリ</t>
    </rPh>
    <rPh sb="6" eb="7">
      <t>ショク</t>
    </rPh>
    <rPh sb="10" eb="12">
      <t>ジョセイ</t>
    </rPh>
    <rPh sb="12" eb="14">
      <t>カンリ</t>
    </rPh>
    <rPh sb="14" eb="15">
      <t>ショク</t>
    </rPh>
    <rPh sb="16" eb="18">
      <t>ワリアイ</t>
    </rPh>
    <phoneticPr fontId="4"/>
  </si>
  <si>
    <t>37　女性管理職の有無</t>
    <rPh sb="3" eb="5">
      <t>ジョセイ</t>
    </rPh>
    <rPh sb="5" eb="7">
      <t>カンリ</t>
    </rPh>
    <rPh sb="7" eb="8">
      <t>ショク</t>
    </rPh>
    <rPh sb="9" eb="11">
      <t>ウム</t>
    </rPh>
    <phoneticPr fontId="4"/>
  </si>
  <si>
    <t>36　育児休業制度の有無</t>
    <rPh sb="3" eb="5">
      <t>イクジ</t>
    </rPh>
    <rPh sb="5" eb="7">
      <t>キュウギョウ</t>
    </rPh>
    <rPh sb="7" eb="9">
      <t>セイド</t>
    </rPh>
    <rPh sb="10" eb="12">
      <t>ウム</t>
    </rPh>
    <phoneticPr fontId="4"/>
  </si>
  <si>
    <t>35　介護休業制度の有無</t>
    <rPh sb="3" eb="5">
      <t>カイゴ</t>
    </rPh>
    <rPh sb="5" eb="7">
      <t>キュウギョウ</t>
    </rPh>
    <rPh sb="7" eb="9">
      <t>セイド</t>
    </rPh>
    <rPh sb="10" eb="12">
      <t>ウム</t>
    </rPh>
    <phoneticPr fontId="4"/>
  </si>
  <si>
    <t>34　年次有給休暇の状況（常用従業員）</t>
    <rPh sb="3" eb="5">
      <t>ネンジ</t>
    </rPh>
    <rPh sb="5" eb="7">
      <t>ユウキュウ</t>
    </rPh>
    <rPh sb="7" eb="9">
      <t>キュウカ</t>
    </rPh>
    <rPh sb="10" eb="12">
      <t>ジョウキョウ</t>
    </rPh>
    <rPh sb="13" eb="15">
      <t>ジョウヨウ</t>
    </rPh>
    <rPh sb="15" eb="18">
      <t>ジュウギョウイン</t>
    </rPh>
    <phoneticPr fontId="4"/>
  </si>
  <si>
    <t>33　週休二日制の種類</t>
    <rPh sb="3" eb="5">
      <t>シュウキュウ</t>
    </rPh>
    <rPh sb="5" eb="7">
      <t>フツカ</t>
    </rPh>
    <rPh sb="7" eb="8">
      <t>セイ</t>
    </rPh>
    <rPh sb="9" eb="11">
      <t>シュルイ</t>
    </rPh>
    <phoneticPr fontId="4"/>
  </si>
  <si>
    <t>32　週休二日制の実施状況</t>
    <rPh sb="3" eb="5">
      <t>シュウキュウ</t>
    </rPh>
    <rPh sb="5" eb="7">
      <t>フツカ</t>
    </rPh>
    <rPh sb="7" eb="8">
      <t>セイ</t>
    </rPh>
    <rPh sb="9" eb="11">
      <t>ジッシ</t>
    </rPh>
    <rPh sb="11" eb="13">
      <t>ジョウキョウ</t>
    </rPh>
    <phoneticPr fontId="4"/>
  </si>
  <si>
    <t>パート平均賃金</t>
    <phoneticPr fontId="4"/>
  </si>
  <si>
    <t>パート</t>
    <phoneticPr fontId="4"/>
  </si>
  <si>
    <t>いる</t>
    <phoneticPr fontId="4"/>
  </si>
  <si>
    <t>いない</t>
    <phoneticPr fontId="4"/>
  </si>
  <si>
    <t>介護休業制度以外の支援制度</t>
    <phoneticPr fontId="4"/>
  </si>
  <si>
    <t>性別役割分担の慣行を改善する
よう努めている。</t>
    <phoneticPr fontId="4"/>
  </si>
  <si>
    <t>←「ない」と回答した事業所について、今後、常用従業員への転換制度を整備することを考えているか。</t>
    <phoneticPr fontId="4"/>
  </si>
  <si>
    <t>あり
集計</t>
    <rPh sb="3" eb="5">
      <t>シュウケイ</t>
    </rPh>
    <phoneticPr fontId="4"/>
  </si>
  <si>
    <t>在宅勤務</t>
    <rPh sb="0" eb="2">
      <t>ザイタク</t>
    </rPh>
    <rPh sb="2" eb="4">
      <t>キンム</t>
    </rPh>
    <phoneticPr fontId="4"/>
  </si>
  <si>
    <t>①
常用
再雇用</t>
    <rPh sb="2" eb="4">
      <t>ジョウヨウ</t>
    </rPh>
    <rPh sb="5" eb="8">
      <t>サイコヨウ</t>
    </rPh>
    <phoneticPr fontId="4"/>
  </si>
  <si>
    <t>②
パ・ア
再雇用</t>
    <rPh sb="6" eb="9">
      <t>サイコヨウ</t>
    </rPh>
    <phoneticPr fontId="4"/>
  </si>
  <si>
    <t>はい</t>
    <phoneticPr fontId="4"/>
  </si>
  <si>
    <t>いいえ</t>
    <phoneticPr fontId="4"/>
  </si>
  <si>
    <t>策定
しない</t>
    <rPh sb="0" eb="2">
      <t>サクテイ</t>
    </rPh>
    <phoneticPr fontId="4"/>
  </si>
  <si>
    <t>ある</t>
    <phoneticPr fontId="4"/>
  </si>
  <si>
    <t>ない</t>
    <phoneticPr fontId="4"/>
  </si>
  <si>
    <t>転換
人数</t>
    <rPh sb="0" eb="2">
      <t>テンカン</t>
    </rPh>
    <rPh sb="3" eb="5">
      <t>ニンズウ</t>
    </rPh>
    <phoneticPr fontId="4"/>
  </si>
  <si>
    <t>考えて
いる</t>
    <rPh sb="0" eb="1">
      <t>カンガ</t>
    </rPh>
    <phoneticPr fontId="4"/>
  </si>
  <si>
    <t>考えて
いない</t>
    <rPh sb="0" eb="1">
      <t>カンガ</t>
    </rPh>
    <phoneticPr fontId="4"/>
  </si>
  <si>
    <t>公正採用選考人権啓発推進員制度</t>
    <phoneticPr fontId="9"/>
  </si>
  <si>
    <t>公正採用選考人権啓発推進員制度について</t>
    <phoneticPr fontId="9"/>
  </si>
  <si>
    <t>52　公正採用選考人権啓発推進員制度について</t>
    <phoneticPr fontId="4"/>
  </si>
  <si>
    <t>公正採用選考人権啓発推進員制度の理解（％）</t>
    <rPh sb="16" eb="18">
      <t>リカイ</t>
    </rPh>
    <phoneticPr fontId="4"/>
  </si>
  <si>
    <t>理解有</t>
    <rPh sb="0" eb="2">
      <t>リカイ</t>
    </rPh>
    <rPh sb="2" eb="3">
      <t>アリ</t>
    </rPh>
    <phoneticPr fontId="9"/>
  </si>
  <si>
    <t>理解無</t>
    <rPh sb="0" eb="2">
      <t>リカイ</t>
    </rPh>
    <rPh sb="2" eb="3">
      <t>ム</t>
    </rPh>
    <phoneticPr fontId="9"/>
  </si>
  <si>
    <t>無知</t>
    <rPh sb="0" eb="1">
      <t>ム</t>
    </rPh>
    <rPh sb="1" eb="2">
      <t>チ</t>
    </rPh>
    <phoneticPr fontId="9"/>
  </si>
  <si>
    <t>規模別　公正採用選考人権啓発推進員制度の理解（％）</t>
    <rPh sb="0" eb="2">
      <t>キボ</t>
    </rPh>
    <rPh sb="2" eb="3">
      <t>ベツ</t>
    </rPh>
    <phoneticPr fontId="4"/>
  </si>
  <si>
    <t>公正採用選考人権啓発推進員制度の理解（社）</t>
    <rPh sb="19" eb="20">
      <t>シャ</t>
    </rPh>
    <phoneticPr fontId="4"/>
  </si>
  <si>
    <t>業種別　公正採用選考人権啓発推進員制度の理解（社）</t>
    <rPh sb="0" eb="2">
      <t>ギョウシュ</t>
    </rPh>
    <rPh sb="2" eb="3">
      <t>ベツ</t>
    </rPh>
    <rPh sb="23" eb="24">
      <t>シャ</t>
    </rPh>
    <phoneticPr fontId="4"/>
  </si>
  <si>
    <t>規模別　公正採用選考人権啓発推進員制度の理解（社）</t>
    <rPh sb="0" eb="2">
      <t>キボ</t>
    </rPh>
    <rPh sb="2" eb="3">
      <t>ベツ</t>
    </rPh>
    <rPh sb="23" eb="24">
      <t>シャ</t>
    </rPh>
    <phoneticPr fontId="4"/>
  </si>
  <si>
    <t>公正採用選考人権啓発推進員の設置状況について</t>
    <rPh sb="0" eb="2">
      <t>コウセイ</t>
    </rPh>
    <rPh sb="2" eb="4">
      <t>サイヨウ</t>
    </rPh>
    <rPh sb="4" eb="6">
      <t>センコウ</t>
    </rPh>
    <rPh sb="6" eb="8">
      <t>ジンケン</t>
    </rPh>
    <rPh sb="8" eb="10">
      <t>ケイハツ</t>
    </rPh>
    <rPh sb="10" eb="13">
      <t>スイシンイン</t>
    </rPh>
    <rPh sb="14" eb="16">
      <t>セッチ</t>
    </rPh>
    <rPh sb="16" eb="18">
      <t>ジョウキョウ</t>
    </rPh>
    <phoneticPr fontId="9"/>
  </si>
  <si>
    <t>53　公正採用選考人権啓発推進員の設置状況について</t>
    <phoneticPr fontId="4"/>
  </si>
  <si>
    <t>公正採用選考人権啓発推進員の設置状況の有無（％）</t>
    <rPh sb="19" eb="21">
      <t>ウム</t>
    </rPh>
    <phoneticPr fontId="4"/>
  </si>
  <si>
    <t>業種別　公正採用選考人権啓発推進員の設置状況の有無（％）</t>
    <rPh sb="0" eb="2">
      <t>ギョウシュ</t>
    </rPh>
    <rPh sb="2" eb="3">
      <t>ベツ</t>
    </rPh>
    <rPh sb="23" eb="25">
      <t>ウム</t>
    </rPh>
    <phoneticPr fontId="4"/>
  </si>
  <si>
    <t>規模別　公正採用選考人権啓発推進員の設置状況の有無（％）</t>
    <rPh sb="0" eb="3">
      <t>キボベツ</t>
    </rPh>
    <phoneticPr fontId="4"/>
  </si>
  <si>
    <t>公正採用選考人権啓発推進員の設置状況の有無（社）</t>
    <rPh sb="22" eb="23">
      <t>シャ</t>
    </rPh>
    <phoneticPr fontId="4"/>
  </si>
  <si>
    <t>業種別　公正採用選考人権啓発推進員の設置状況の有無（社）</t>
    <rPh sb="0" eb="2">
      <t>ギョウシュ</t>
    </rPh>
    <rPh sb="2" eb="3">
      <t>ベツ</t>
    </rPh>
    <rPh sb="26" eb="27">
      <t>シャ</t>
    </rPh>
    <phoneticPr fontId="4"/>
  </si>
  <si>
    <t>規模別　公正採用選考人権啓発推進員の設置状況の有無（社）</t>
    <rPh sb="0" eb="3">
      <t>キボベツ</t>
    </rPh>
    <phoneticPr fontId="4"/>
  </si>
  <si>
    <t>介護休業制度以外の支援制度について</t>
    <phoneticPr fontId="4"/>
  </si>
  <si>
    <r>
      <t>アンケート　問2</t>
    </r>
    <r>
      <rPr>
        <sz val="10"/>
        <rFont val="HGｺﾞｼｯｸM"/>
        <family val="3"/>
        <charset val="128"/>
      </rPr>
      <t>1</t>
    </r>
    <r>
      <rPr>
        <sz val="10"/>
        <rFont val="HGｺﾞｼｯｸM"/>
        <family val="3"/>
        <charset val="128"/>
      </rPr>
      <t>-a､b</t>
    </r>
    <rPh sb="6" eb="7">
      <t>トイ</t>
    </rPh>
    <phoneticPr fontId="4"/>
  </si>
  <si>
    <r>
      <t>アンケート　問2</t>
    </r>
    <r>
      <rPr>
        <sz val="10"/>
        <rFont val="HGｺﾞｼｯｸM"/>
        <family val="3"/>
        <charset val="128"/>
      </rPr>
      <t>1</t>
    </r>
    <r>
      <rPr>
        <sz val="10"/>
        <rFont val="HGｺﾞｼｯｸM"/>
        <family val="3"/>
        <charset val="128"/>
      </rPr>
      <t>-c</t>
    </r>
    <rPh sb="6" eb="7">
      <t>トイ</t>
    </rPh>
    <phoneticPr fontId="4"/>
  </si>
  <si>
    <r>
      <t>アンケート　問2</t>
    </r>
    <r>
      <rPr>
        <sz val="10"/>
        <rFont val="HGｺﾞｼｯｸM"/>
        <family val="3"/>
        <charset val="128"/>
      </rPr>
      <t>2</t>
    </r>
    <rPh sb="6" eb="7">
      <t>トイ</t>
    </rPh>
    <phoneticPr fontId="4"/>
  </si>
  <si>
    <r>
      <t>アンケート　問1</t>
    </r>
    <r>
      <rPr>
        <sz val="10"/>
        <rFont val="HGｺﾞｼｯｸM"/>
        <family val="3"/>
        <charset val="128"/>
      </rPr>
      <t>5</t>
    </r>
    <rPh sb="6" eb="7">
      <t>トイ</t>
    </rPh>
    <phoneticPr fontId="4"/>
  </si>
  <si>
    <r>
      <t>アンケート　問1</t>
    </r>
    <r>
      <rPr>
        <sz val="10"/>
        <rFont val="HGｺﾞｼｯｸM"/>
        <family val="3"/>
        <charset val="128"/>
      </rPr>
      <t>8</t>
    </r>
    <rPh sb="6" eb="7">
      <t>トイ</t>
    </rPh>
    <phoneticPr fontId="4"/>
  </si>
  <si>
    <r>
      <t>アンケート　問2</t>
    </r>
    <r>
      <rPr>
        <sz val="10"/>
        <rFont val="HGｺﾞｼｯｸM"/>
        <family val="3"/>
        <charset val="128"/>
      </rPr>
      <t>3</t>
    </r>
    <rPh sb="6" eb="7">
      <t>トイ</t>
    </rPh>
    <phoneticPr fontId="4"/>
  </si>
  <si>
    <r>
      <t>アンケート　問1</t>
    </r>
    <r>
      <rPr>
        <sz val="10"/>
        <rFont val="HGｺﾞｼｯｸM"/>
        <family val="3"/>
        <charset val="128"/>
      </rPr>
      <t>7</t>
    </r>
    <rPh sb="6" eb="7">
      <t>トイ</t>
    </rPh>
    <phoneticPr fontId="4"/>
  </si>
  <si>
    <r>
      <t>アンケート　問1</t>
    </r>
    <r>
      <rPr>
        <sz val="10"/>
        <rFont val="HGｺﾞｼｯｸM"/>
        <family val="3"/>
        <charset val="128"/>
      </rPr>
      <t>9</t>
    </r>
    <rPh sb="6" eb="7">
      <t>トイ</t>
    </rPh>
    <phoneticPr fontId="4"/>
  </si>
  <si>
    <r>
      <t>アンケート　問1</t>
    </r>
    <r>
      <rPr>
        <sz val="10"/>
        <rFont val="HGｺﾞｼｯｸM"/>
        <family val="3"/>
        <charset val="128"/>
      </rPr>
      <t>3</t>
    </r>
    <rPh sb="6" eb="7">
      <t>トイ</t>
    </rPh>
    <phoneticPr fontId="4"/>
  </si>
  <si>
    <t>アンケート　問20</t>
    <rPh sb="6" eb="7">
      <t>トイ</t>
    </rPh>
    <phoneticPr fontId="4"/>
  </si>
  <si>
    <r>
      <t>アンケート　問2</t>
    </r>
    <r>
      <rPr>
        <sz val="10"/>
        <rFont val="HGｺﾞｼｯｸM"/>
        <family val="3"/>
        <charset val="128"/>
      </rPr>
      <t>2</t>
    </r>
    <rPh sb="6" eb="7">
      <t>ト</t>
    </rPh>
    <phoneticPr fontId="4"/>
  </si>
  <si>
    <r>
      <t>アンケート　問3</t>
    </r>
    <r>
      <rPr>
        <sz val="10"/>
        <rFont val="HGｺﾞｼｯｸM"/>
        <family val="3"/>
        <charset val="128"/>
      </rPr>
      <t>2</t>
    </r>
    <rPh sb="6" eb="7">
      <t>トイ</t>
    </rPh>
    <phoneticPr fontId="4"/>
  </si>
  <si>
    <r>
      <t>アンケート　問2</t>
    </r>
    <r>
      <rPr>
        <sz val="10"/>
        <rFont val="HGｺﾞｼｯｸM"/>
        <family val="3"/>
        <charset val="128"/>
      </rPr>
      <t>5</t>
    </r>
    <rPh sb="6" eb="7">
      <t>トイ</t>
    </rPh>
    <phoneticPr fontId="4"/>
  </si>
  <si>
    <r>
      <t>アンケート　問2</t>
    </r>
    <r>
      <rPr>
        <sz val="10"/>
        <rFont val="HGｺﾞｼｯｸM"/>
        <family val="3"/>
        <charset val="128"/>
      </rPr>
      <t>7</t>
    </r>
    <rPh sb="6" eb="7">
      <t>トイ</t>
    </rPh>
    <phoneticPr fontId="4"/>
  </si>
  <si>
    <t>問24</t>
    <rPh sb="0" eb="1">
      <t>トイ</t>
    </rPh>
    <phoneticPr fontId="4"/>
  </si>
  <si>
    <t>問27</t>
    <rPh sb="0" eb="1">
      <t>トイ</t>
    </rPh>
    <phoneticPr fontId="4"/>
  </si>
  <si>
    <t>情報通信業</t>
    <rPh sb="0" eb="2">
      <t>ジョウホウ</t>
    </rPh>
    <rPh sb="2" eb="5">
      <t>ツウシンギョウ</t>
    </rPh>
    <phoneticPr fontId="4"/>
  </si>
  <si>
    <t>運輸業</t>
    <rPh sb="0" eb="3">
      <t>ウンユギョウ</t>
    </rPh>
    <phoneticPr fontId="4"/>
  </si>
  <si>
    <t>卸売･小売業</t>
    <rPh sb="0" eb="1">
      <t>オロシ</t>
    </rPh>
    <rPh sb="1" eb="2">
      <t>ウ</t>
    </rPh>
    <rPh sb="3" eb="5">
      <t>コウリ</t>
    </rPh>
    <rPh sb="5" eb="6">
      <t>ギョウ</t>
    </rPh>
    <phoneticPr fontId="4"/>
  </si>
  <si>
    <t>金融･保険業</t>
    <rPh sb="0" eb="2">
      <t>キンユウ</t>
    </rPh>
    <rPh sb="3" eb="5">
      <t>ホケン</t>
    </rPh>
    <rPh sb="5" eb="6">
      <t>ギョウ</t>
    </rPh>
    <phoneticPr fontId="4"/>
  </si>
  <si>
    <t>飲食店・宿泊業</t>
    <rPh sb="0" eb="2">
      <t>インショク</t>
    </rPh>
    <rPh sb="2" eb="3">
      <t>テン</t>
    </rPh>
    <rPh sb="4" eb="6">
      <t>シュクハク</t>
    </rPh>
    <rPh sb="6" eb="7">
      <t>ギョウ</t>
    </rPh>
    <phoneticPr fontId="4"/>
  </si>
  <si>
    <t>医療・福祉</t>
    <rPh sb="0" eb="2">
      <t>イリョウ</t>
    </rPh>
    <rPh sb="3" eb="5">
      <t>フクシ</t>
    </rPh>
    <phoneticPr fontId="4"/>
  </si>
  <si>
    <t>教育・学習支援業</t>
    <rPh sb="0" eb="2">
      <t>キョウイク</t>
    </rPh>
    <rPh sb="3" eb="5">
      <t>ガクシュウ</t>
    </rPh>
    <rPh sb="5" eb="7">
      <t>シエン</t>
    </rPh>
    <rPh sb="7" eb="8">
      <t>ギョウ</t>
    </rPh>
    <phoneticPr fontId="4"/>
  </si>
  <si>
    <t>その他</t>
    <rPh sb="2" eb="3">
      <t>タ</t>
    </rPh>
    <phoneticPr fontId="4"/>
  </si>
  <si>
    <t>サービス業</t>
    <rPh sb="4" eb="5">
      <t>ギョウ</t>
    </rPh>
    <phoneticPr fontId="4"/>
  </si>
  <si>
    <t>不動産業</t>
    <rPh sb="0" eb="3">
      <t>フドウサン</t>
    </rPh>
    <rPh sb="3" eb="4">
      <t>ギョウ</t>
    </rPh>
    <phoneticPr fontId="4"/>
  </si>
  <si>
    <t>製造業</t>
    <rPh sb="0" eb="3">
      <t>セイゾウギョウ</t>
    </rPh>
    <phoneticPr fontId="4"/>
  </si>
  <si>
    <t>建設業</t>
    <rPh sb="0" eb="3">
      <t>ケンセツギョウ</t>
    </rPh>
    <phoneticPr fontId="4"/>
  </si>
  <si>
    <t>全体</t>
    <rPh sb="0" eb="2">
      <t>ゼンタイ</t>
    </rPh>
    <phoneticPr fontId="4"/>
  </si>
  <si>
    <t>業種別</t>
    <rPh sb="0" eb="2">
      <t>ギョウシュ</t>
    </rPh>
    <rPh sb="2" eb="3">
      <t>ベツ</t>
    </rPh>
    <phoneticPr fontId="4"/>
  </si>
  <si>
    <t>規模別</t>
    <rPh sb="0" eb="3">
      <t>キボベツ</t>
    </rPh>
    <phoneticPr fontId="4"/>
  </si>
  <si>
    <t>男性</t>
    <rPh sb="0" eb="2">
      <t>ダンセイ</t>
    </rPh>
    <phoneticPr fontId="4"/>
  </si>
  <si>
    <t>女性</t>
    <rPh sb="0" eb="2">
      <t>ジョセイ</t>
    </rPh>
    <phoneticPr fontId="4"/>
  </si>
  <si>
    <t>合計</t>
    <rPh sb="0" eb="2">
      <t>ゴウケイ</t>
    </rPh>
    <phoneticPr fontId="4"/>
  </si>
  <si>
    <t>100人以上</t>
    <rPh sb="3" eb="4">
      <t>ニン</t>
    </rPh>
    <rPh sb="4" eb="6">
      <t>イジョウ</t>
    </rPh>
    <phoneticPr fontId="4"/>
  </si>
  <si>
    <t>合　計</t>
    <rPh sb="0" eb="1">
      <t>ゴウ</t>
    </rPh>
    <rPh sb="2" eb="3">
      <t>ケイ</t>
    </rPh>
    <phoneticPr fontId="4"/>
  </si>
  <si>
    <t>無回答</t>
    <rPh sb="0" eb="1">
      <t>ム</t>
    </rPh>
    <rPh sb="1" eb="3">
      <t>カイトウ</t>
    </rPh>
    <phoneticPr fontId="4"/>
  </si>
  <si>
    <t>全　体</t>
    <rPh sb="0" eb="1">
      <t>ゼン</t>
    </rPh>
    <rPh sb="2" eb="3">
      <t>カラダ</t>
    </rPh>
    <phoneticPr fontId="4"/>
  </si>
  <si>
    <t>総合計</t>
    <rPh sb="0" eb="1">
      <t>ソウ</t>
    </rPh>
    <rPh sb="1" eb="3">
      <t>ゴウケイ</t>
    </rPh>
    <phoneticPr fontId="4"/>
  </si>
  <si>
    <t>構成</t>
    <rPh sb="0" eb="2">
      <t>コウセイ</t>
    </rPh>
    <phoneticPr fontId="4"/>
  </si>
  <si>
    <t>あり</t>
    <phoneticPr fontId="4"/>
  </si>
  <si>
    <t>なし</t>
    <phoneticPr fontId="4"/>
  </si>
  <si>
    <t>常用従業員　所定労働時間</t>
    <rPh sb="0" eb="2">
      <t>ジョウヨウ</t>
    </rPh>
    <rPh sb="2" eb="5">
      <t>ジュウギョウイン</t>
    </rPh>
    <rPh sb="6" eb="8">
      <t>ショテイ</t>
    </rPh>
    <rPh sb="8" eb="10">
      <t>ロウドウ</t>
    </rPh>
    <rPh sb="10" eb="12">
      <t>ジカン</t>
    </rPh>
    <phoneticPr fontId="4"/>
  </si>
  <si>
    <t>１日あたりの所定労働時間（常用従業員）</t>
    <rPh sb="1" eb="2">
      <t>ニチ</t>
    </rPh>
    <rPh sb="6" eb="8">
      <t>ショテイ</t>
    </rPh>
    <rPh sb="8" eb="10">
      <t>ロウドウ</t>
    </rPh>
    <rPh sb="10" eb="12">
      <t>ジカン</t>
    </rPh>
    <rPh sb="13" eb="15">
      <t>ジョウヨウ</t>
    </rPh>
    <rPh sb="15" eb="18">
      <t>ジュウギョウイン</t>
    </rPh>
    <phoneticPr fontId="4"/>
  </si>
  <si>
    <t>規模別　1日あたりの所定労働時間（社）</t>
    <rPh sb="0" eb="3">
      <t>キボベツ</t>
    </rPh>
    <rPh sb="5" eb="6">
      <t>ニチ</t>
    </rPh>
    <rPh sb="10" eb="12">
      <t>ショテイ</t>
    </rPh>
    <rPh sb="12" eb="14">
      <t>ロウドウ</t>
    </rPh>
    <rPh sb="14" eb="16">
      <t>ジカン</t>
    </rPh>
    <rPh sb="17" eb="18">
      <t>シャ</t>
    </rPh>
    <phoneticPr fontId="4"/>
  </si>
  <si>
    <t>業種別　1日あたりの所定労働時間（社）</t>
    <rPh sb="0" eb="2">
      <t>ギョウシュ</t>
    </rPh>
    <rPh sb="2" eb="3">
      <t>ベツ</t>
    </rPh>
    <rPh sb="5" eb="6">
      <t>ニチ</t>
    </rPh>
    <rPh sb="10" eb="12">
      <t>ショテイ</t>
    </rPh>
    <rPh sb="12" eb="14">
      <t>ロウドウ</t>
    </rPh>
    <rPh sb="14" eb="16">
      <t>ジカン</t>
    </rPh>
    <rPh sb="17" eb="18">
      <t>シャ</t>
    </rPh>
    <phoneticPr fontId="4"/>
  </si>
  <si>
    <t>フレッ
クス</t>
    <phoneticPr fontId="4"/>
  </si>
  <si>
    <t>あり</t>
    <phoneticPr fontId="4"/>
  </si>
  <si>
    <t>なし</t>
    <phoneticPr fontId="4"/>
  </si>
  <si>
    <t>フレックス
タイム</t>
    <phoneticPr fontId="4"/>
  </si>
  <si>
    <t>４時間未満</t>
    <phoneticPr fontId="4"/>
  </si>
  <si>
    <t>※不動産業の男性のパートタイマーの平均時間給について、参考となる数値が得られなかった</t>
    <rPh sb="6" eb="8">
      <t>ダンセイ</t>
    </rPh>
    <rPh sb="17" eb="19">
      <t>ヘイキン</t>
    </rPh>
    <rPh sb="19" eb="22">
      <t>ジカンキュウ</t>
    </rPh>
    <phoneticPr fontId="4"/>
  </si>
  <si>
    <t>１日あたりの所定労働時間（社）</t>
    <rPh sb="1" eb="2">
      <t>ニチ</t>
    </rPh>
    <rPh sb="6" eb="8">
      <t>ショテイ</t>
    </rPh>
    <rPh sb="8" eb="10">
      <t>ロウドウ</t>
    </rPh>
    <rPh sb="10" eb="12">
      <t>ジカン</t>
    </rPh>
    <rPh sb="13" eb="14">
      <t>シャ</t>
    </rPh>
    <phoneticPr fontId="4"/>
  </si>
  <si>
    <t>企業数</t>
    <rPh sb="0" eb="3">
      <t>キギョウスウ</t>
    </rPh>
    <phoneticPr fontId="4"/>
  </si>
  <si>
    <t>変形労働時間制</t>
    <rPh sb="0" eb="2">
      <t>ヘンケイ</t>
    </rPh>
    <rPh sb="2" eb="4">
      <t>ロウドウ</t>
    </rPh>
    <rPh sb="4" eb="6">
      <t>ジカン</t>
    </rPh>
    <rPh sb="6" eb="7">
      <t>セイ</t>
    </rPh>
    <phoneticPr fontId="4"/>
  </si>
  <si>
    <t>変形労働時間制の有無</t>
    <rPh sb="0" eb="2">
      <t>ヘンケイ</t>
    </rPh>
    <rPh sb="2" eb="4">
      <t>ロウドウ</t>
    </rPh>
    <rPh sb="4" eb="6">
      <t>ジカン</t>
    </rPh>
    <rPh sb="6" eb="7">
      <t>セイ</t>
    </rPh>
    <rPh sb="8" eb="10">
      <t>ウム</t>
    </rPh>
    <phoneticPr fontId="4"/>
  </si>
  <si>
    <t>育児休業制度の有無（％）</t>
    <rPh sb="0" eb="2">
      <t>イクジ</t>
    </rPh>
    <rPh sb="2" eb="4">
      <t>キュウギョウ</t>
    </rPh>
    <rPh sb="4" eb="6">
      <t>セイド</t>
    </rPh>
    <rPh sb="7" eb="9">
      <t>ウム</t>
    </rPh>
    <phoneticPr fontId="4"/>
  </si>
  <si>
    <t>業種別　育児休業制度の有無（％）</t>
    <rPh sb="0" eb="2">
      <t>ギョウシュ</t>
    </rPh>
    <rPh sb="2" eb="3">
      <t>ベツ</t>
    </rPh>
    <rPh sb="4" eb="6">
      <t>イクジ</t>
    </rPh>
    <rPh sb="6" eb="8">
      <t>キュウギョウ</t>
    </rPh>
    <rPh sb="8" eb="10">
      <t>セイド</t>
    </rPh>
    <rPh sb="11" eb="13">
      <t>ウム</t>
    </rPh>
    <phoneticPr fontId="4"/>
  </si>
  <si>
    <t>規模別　育児休業制度（％）</t>
    <rPh sb="0" eb="3">
      <t>キボベツ</t>
    </rPh>
    <rPh sb="4" eb="6">
      <t>イクジ</t>
    </rPh>
    <rPh sb="6" eb="8">
      <t>キュウギョウ</t>
    </rPh>
    <rPh sb="8" eb="10">
      <t>セイド</t>
    </rPh>
    <phoneticPr fontId="4"/>
  </si>
  <si>
    <t>介護休業制度の有無</t>
    <rPh sb="0" eb="2">
      <t>カイゴ</t>
    </rPh>
    <rPh sb="2" eb="4">
      <t>キュウギョウ</t>
    </rPh>
    <rPh sb="4" eb="6">
      <t>セイド</t>
    </rPh>
    <rPh sb="7" eb="9">
      <t>ウム</t>
    </rPh>
    <phoneticPr fontId="4"/>
  </si>
  <si>
    <t>介護休業制度の有無（％）</t>
    <rPh sb="0" eb="2">
      <t>カイゴ</t>
    </rPh>
    <rPh sb="2" eb="4">
      <t>キュウギョウ</t>
    </rPh>
    <rPh sb="4" eb="6">
      <t>セイド</t>
    </rPh>
    <rPh sb="7" eb="9">
      <t>ウム</t>
    </rPh>
    <phoneticPr fontId="4"/>
  </si>
  <si>
    <t>業種別　介護休業制度の有無（％）</t>
    <rPh sb="0" eb="2">
      <t>ギョウシュ</t>
    </rPh>
    <rPh sb="2" eb="3">
      <t>ベツ</t>
    </rPh>
    <rPh sb="4" eb="6">
      <t>カイゴ</t>
    </rPh>
    <rPh sb="6" eb="8">
      <t>キュウギョウ</t>
    </rPh>
    <rPh sb="8" eb="10">
      <t>セイド</t>
    </rPh>
    <rPh sb="11" eb="13">
      <t>ウム</t>
    </rPh>
    <phoneticPr fontId="4"/>
  </si>
  <si>
    <t>規模別　介護休業制度の有無（％）</t>
    <rPh sb="0" eb="3">
      <t>キボベツ</t>
    </rPh>
    <rPh sb="4" eb="6">
      <t>カイゴ</t>
    </rPh>
    <rPh sb="6" eb="8">
      <t>キュウギョウ</t>
    </rPh>
    <rPh sb="8" eb="10">
      <t>セイド</t>
    </rPh>
    <rPh sb="11" eb="13">
      <t>ウム</t>
    </rPh>
    <phoneticPr fontId="4"/>
  </si>
  <si>
    <t>週休二日制を行っているか（％）</t>
    <rPh sb="0" eb="2">
      <t>シュウキュウ</t>
    </rPh>
    <rPh sb="2" eb="4">
      <t>フツカ</t>
    </rPh>
    <rPh sb="4" eb="5">
      <t>セイ</t>
    </rPh>
    <rPh sb="6" eb="7">
      <t>オコナ</t>
    </rPh>
    <phoneticPr fontId="4"/>
  </si>
  <si>
    <t>週休二日制の種類</t>
    <rPh sb="0" eb="2">
      <t>シュウキュウ</t>
    </rPh>
    <rPh sb="2" eb="4">
      <t>フツカ</t>
    </rPh>
    <rPh sb="4" eb="5">
      <t>セイ</t>
    </rPh>
    <rPh sb="6" eb="8">
      <t>シュルイ</t>
    </rPh>
    <phoneticPr fontId="4"/>
  </si>
  <si>
    <t>完全
週休2日制</t>
    <rPh sb="0" eb="2">
      <t>カンゼン</t>
    </rPh>
    <phoneticPr fontId="4"/>
  </si>
  <si>
    <t>月3回
週休2日制</t>
    <rPh sb="0" eb="1">
      <t>ツキ</t>
    </rPh>
    <rPh sb="2" eb="3">
      <t>カイ</t>
    </rPh>
    <phoneticPr fontId="4"/>
  </si>
  <si>
    <t>隔週
週休2日制</t>
    <rPh sb="0" eb="2">
      <t>カクシュウ</t>
    </rPh>
    <phoneticPr fontId="4"/>
  </si>
  <si>
    <t>月2回
週休2日制</t>
    <rPh sb="0" eb="1">
      <t>ツキ</t>
    </rPh>
    <rPh sb="2" eb="3">
      <t>カイ</t>
    </rPh>
    <phoneticPr fontId="4"/>
  </si>
  <si>
    <t>月1回
週休2日制</t>
    <rPh sb="0" eb="1">
      <t>ツキ</t>
    </rPh>
    <rPh sb="2" eb="3">
      <t>カイ</t>
    </rPh>
    <phoneticPr fontId="4"/>
  </si>
  <si>
    <t>その他の
週休2日制</t>
    <rPh sb="2" eb="3">
      <t>タ</t>
    </rPh>
    <phoneticPr fontId="4"/>
  </si>
  <si>
    <t>あり</t>
    <phoneticPr fontId="4"/>
  </si>
  <si>
    <t>なし</t>
    <phoneticPr fontId="4"/>
  </si>
  <si>
    <t>週休二日制の実施状況</t>
    <rPh sb="0" eb="2">
      <t>シュウキュウ</t>
    </rPh>
    <rPh sb="2" eb="4">
      <t>フツカ</t>
    </rPh>
    <rPh sb="4" eb="5">
      <t>セイ</t>
    </rPh>
    <rPh sb="6" eb="8">
      <t>ジッシ</t>
    </rPh>
    <rPh sb="8" eb="10">
      <t>ジョウキョウ</t>
    </rPh>
    <phoneticPr fontId="4"/>
  </si>
  <si>
    <t>週休二日制の種類（％）</t>
    <rPh sb="0" eb="2">
      <t>シュウキュウ</t>
    </rPh>
    <rPh sb="2" eb="4">
      <t>フツカ</t>
    </rPh>
    <rPh sb="4" eb="5">
      <t>セイ</t>
    </rPh>
    <rPh sb="6" eb="8">
      <t>シュルイ</t>
    </rPh>
    <phoneticPr fontId="4"/>
  </si>
  <si>
    <t>業種別　週休二日制の種類（％）</t>
    <rPh sb="0" eb="2">
      <t>ギョウシュ</t>
    </rPh>
    <rPh sb="2" eb="3">
      <t>ベツ</t>
    </rPh>
    <rPh sb="4" eb="6">
      <t>シュウキュウ</t>
    </rPh>
    <rPh sb="6" eb="8">
      <t>フツカ</t>
    </rPh>
    <rPh sb="8" eb="9">
      <t>セイ</t>
    </rPh>
    <rPh sb="10" eb="12">
      <t>シュルイ</t>
    </rPh>
    <phoneticPr fontId="4"/>
  </si>
  <si>
    <t>規模別　週休二日制の種類（％）</t>
    <rPh sb="0" eb="3">
      <t>キボベツ</t>
    </rPh>
    <rPh sb="4" eb="6">
      <t>シュウキュウ</t>
    </rPh>
    <rPh sb="6" eb="8">
      <t>フツカ</t>
    </rPh>
    <rPh sb="8" eb="9">
      <t>セイ</t>
    </rPh>
    <rPh sb="10" eb="12">
      <t>シュルイ</t>
    </rPh>
    <phoneticPr fontId="4"/>
  </si>
  <si>
    <t>取得日数</t>
    <rPh sb="0" eb="2">
      <t>シュトク</t>
    </rPh>
    <rPh sb="2" eb="4">
      <t>ニッスウ</t>
    </rPh>
    <phoneticPr fontId="4"/>
  </si>
  <si>
    <t>付与日数</t>
    <rPh sb="0" eb="2">
      <t>フヨ</t>
    </rPh>
    <rPh sb="2" eb="4">
      <t>ニッスウ</t>
    </rPh>
    <phoneticPr fontId="4"/>
  </si>
  <si>
    <t>取得率</t>
    <rPh sb="0" eb="3">
      <t>シュトクリツ</t>
    </rPh>
    <phoneticPr fontId="4"/>
  </si>
  <si>
    <t>育児休業制度の有無</t>
    <rPh sb="0" eb="2">
      <t>イクジ</t>
    </rPh>
    <rPh sb="2" eb="4">
      <t>キュウギョウ</t>
    </rPh>
    <rPh sb="4" eb="6">
      <t>セイド</t>
    </rPh>
    <rPh sb="7" eb="9">
      <t>ウム</t>
    </rPh>
    <phoneticPr fontId="4"/>
  </si>
  <si>
    <t>変形労働時間制の有無（％）</t>
    <rPh sb="0" eb="2">
      <t>ヘンケイ</t>
    </rPh>
    <rPh sb="2" eb="4">
      <t>ロウドウ</t>
    </rPh>
    <rPh sb="4" eb="6">
      <t>ジカン</t>
    </rPh>
    <rPh sb="6" eb="7">
      <t>セイ</t>
    </rPh>
    <rPh sb="8" eb="10">
      <t>ウム</t>
    </rPh>
    <phoneticPr fontId="4"/>
  </si>
  <si>
    <t>業種別　変形労働時間制の有無（％）</t>
    <rPh sb="0" eb="2">
      <t>ギョウシュ</t>
    </rPh>
    <rPh sb="2" eb="3">
      <t>ベツ</t>
    </rPh>
    <rPh sb="4" eb="6">
      <t>ヘンケイ</t>
    </rPh>
    <rPh sb="6" eb="8">
      <t>ロウドウ</t>
    </rPh>
    <rPh sb="8" eb="10">
      <t>ジカン</t>
    </rPh>
    <rPh sb="10" eb="11">
      <t>セイ</t>
    </rPh>
    <rPh sb="12" eb="14">
      <t>ウム</t>
    </rPh>
    <phoneticPr fontId="4"/>
  </si>
  <si>
    <t>規模別　変形労働時間制の有無（％）</t>
    <rPh sb="0" eb="3">
      <t>キボベツ</t>
    </rPh>
    <rPh sb="4" eb="6">
      <t>ヘンケイ</t>
    </rPh>
    <rPh sb="6" eb="8">
      <t>ロウドウ</t>
    </rPh>
    <rPh sb="8" eb="10">
      <t>ジカン</t>
    </rPh>
    <rPh sb="10" eb="11">
      <t>セイ</t>
    </rPh>
    <rPh sb="12" eb="14">
      <t>ウム</t>
    </rPh>
    <phoneticPr fontId="4"/>
  </si>
  <si>
    <t>雇用調整</t>
    <rPh sb="0" eb="2">
      <t>コヨウ</t>
    </rPh>
    <rPh sb="2" eb="4">
      <t>チョウセイ</t>
    </rPh>
    <phoneticPr fontId="4"/>
  </si>
  <si>
    <t>雇用調整
していない</t>
    <rPh sb="0" eb="2">
      <t>コヨウ</t>
    </rPh>
    <rPh sb="2" eb="4">
      <t>チョウセイ</t>
    </rPh>
    <phoneticPr fontId="4"/>
  </si>
  <si>
    <t>雇用調整を行っているか（社）</t>
    <rPh sb="0" eb="2">
      <t>コヨウ</t>
    </rPh>
    <rPh sb="2" eb="4">
      <t>チョウセイ</t>
    </rPh>
    <rPh sb="5" eb="6">
      <t>オコナ</t>
    </rPh>
    <rPh sb="12" eb="13">
      <t>シャ</t>
    </rPh>
    <phoneticPr fontId="4"/>
  </si>
  <si>
    <t>業種別　雇用調整を行っているか（社）</t>
    <rPh sb="0" eb="2">
      <t>ギョウシュ</t>
    </rPh>
    <rPh sb="2" eb="3">
      <t>ベツ</t>
    </rPh>
    <rPh sb="4" eb="6">
      <t>コヨウ</t>
    </rPh>
    <rPh sb="6" eb="8">
      <t>チョウセイ</t>
    </rPh>
    <rPh sb="9" eb="10">
      <t>オコナ</t>
    </rPh>
    <rPh sb="16" eb="17">
      <t>シャ</t>
    </rPh>
    <phoneticPr fontId="4"/>
  </si>
  <si>
    <t>規模別　雇用調整を行っているか（社）</t>
    <rPh sb="0" eb="3">
      <t>キボベツ</t>
    </rPh>
    <rPh sb="4" eb="6">
      <t>コヨウ</t>
    </rPh>
    <rPh sb="6" eb="8">
      <t>チョウセイ</t>
    </rPh>
    <rPh sb="9" eb="10">
      <t>オコナ</t>
    </rPh>
    <rPh sb="16" eb="17">
      <t>シャ</t>
    </rPh>
    <phoneticPr fontId="4"/>
  </si>
  <si>
    <t>常用従業員　一日所定労働時間</t>
    <rPh sb="0" eb="2">
      <t>ジョウヨウ</t>
    </rPh>
    <rPh sb="2" eb="5">
      <t>ジュウギョウイン</t>
    </rPh>
    <rPh sb="6" eb="8">
      <t>イチニチ</t>
    </rPh>
    <rPh sb="8" eb="10">
      <t>ショテイ</t>
    </rPh>
    <rPh sb="10" eb="12">
      <t>ロウドウ</t>
    </rPh>
    <rPh sb="12" eb="14">
      <t>ジカン</t>
    </rPh>
    <phoneticPr fontId="4"/>
  </si>
  <si>
    <t>パートタイマー　一日所定労働時間</t>
    <rPh sb="8" eb="10">
      <t>イチニチ</t>
    </rPh>
    <rPh sb="10" eb="12">
      <t>ショテイ</t>
    </rPh>
    <rPh sb="12" eb="14">
      <t>ロウドウ</t>
    </rPh>
    <rPh sb="14" eb="16">
      <t>ジカン</t>
    </rPh>
    <phoneticPr fontId="4"/>
  </si>
  <si>
    <t>　　 項目
業種</t>
    <rPh sb="3" eb="5">
      <t>コウモク</t>
    </rPh>
    <rPh sb="6" eb="8">
      <t>ギョウシュ</t>
    </rPh>
    <phoneticPr fontId="4"/>
  </si>
  <si>
    <t>常用従業員への転換の有無（％）</t>
    <rPh sb="0" eb="2">
      <t>ジョウヨウ</t>
    </rPh>
    <rPh sb="2" eb="5">
      <t>ジュウギョウイン</t>
    </rPh>
    <rPh sb="7" eb="9">
      <t>テンカン</t>
    </rPh>
    <rPh sb="10" eb="12">
      <t>ウム</t>
    </rPh>
    <phoneticPr fontId="4"/>
  </si>
  <si>
    <t>常用従業員への転換の有無（社）</t>
    <rPh sb="0" eb="2">
      <t>ジョウヨウ</t>
    </rPh>
    <rPh sb="2" eb="5">
      <t>ジュウギョウイン</t>
    </rPh>
    <rPh sb="7" eb="9">
      <t>テンカン</t>
    </rPh>
    <rPh sb="10" eb="12">
      <t>ウム</t>
    </rPh>
    <rPh sb="13" eb="14">
      <t>シャ</t>
    </rPh>
    <phoneticPr fontId="4"/>
  </si>
  <si>
    <t>規模別　常用従業員への転換の有無（％）</t>
    <rPh sb="0" eb="3">
      <t>キボベツ</t>
    </rPh>
    <phoneticPr fontId="9"/>
  </si>
  <si>
    <t>業種別　介護休業制度以外の支援制度について（％）</t>
    <rPh sb="0" eb="2">
      <t>ギョウシュ</t>
    </rPh>
    <rPh sb="2" eb="3">
      <t>ベツ</t>
    </rPh>
    <phoneticPr fontId="4"/>
  </si>
  <si>
    <t>業種別　産･育児･介護等による退職者の再雇用制度（％）</t>
    <rPh sb="0" eb="2">
      <t>ギョウシュ</t>
    </rPh>
    <rPh sb="2" eb="3">
      <t>ベツ</t>
    </rPh>
    <rPh sb="4" eb="5">
      <t>サン</t>
    </rPh>
    <rPh sb="6" eb="8">
      <t>イクジ</t>
    </rPh>
    <rPh sb="9" eb="12">
      <t>カイゴナド</t>
    </rPh>
    <rPh sb="15" eb="18">
      <t>タイショクシャ</t>
    </rPh>
    <rPh sb="19" eb="22">
      <t>サイコヨウ</t>
    </rPh>
    <rPh sb="22" eb="24">
      <t>セイド</t>
    </rPh>
    <phoneticPr fontId="4"/>
  </si>
  <si>
    <t>業種別　出産･育児･介護等による退職者の再雇用制度（社）</t>
    <rPh sb="0" eb="2">
      <t>ギョウシュ</t>
    </rPh>
    <rPh sb="2" eb="3">
      <t>ベツ</t>
    </rPh>
    <rPh sb="26" eb="27">
      <t>シャ</t>
    </rPh>
    <phoneticPr fontId="4"/>
  </si>
  <si>
    <t>業種別　性別により評価しない人事考課基準の有無（％）</t>
    <rPh sb="0" eb="2">
      <t>ギョウシュ</t>
    </rPh>
    <rPh sb="2" eb="3">
      <t>ベツ</t>
    </rPh>
    <rPh sb="4" eb="6">
      <t>セイベツ</t>
    </rPh>
    <rPh sb="9" eb="11">
      <t>ヒョウカ</t>
    </rPh>
    <rPh sb="14" eb="16">
      <t>ジンジ</t>
    </rPh>
    <rPh sb="16" eb="18">
      <t>コウカ</t>
    </rPh>
    <rPh sb="18" eb="20">
      <t>キジュン</t>
    </rPh>
    <rPh sb="21" eb="23">
      <t>ウム</t>
    </rPh>
    <phoneticPr fontId="4"/>
  </si>
  <si>
    <t>業種別　性別により評価しない人事考課基準の有無（社）</t>
    <rPh sb="0" eb="2">
      <t>ギョウシュ</t>
    </rPh>
    <rPh sb="2" eb="3">
      <t>ベツ</t>
    </rPh>
    <rPh sb="4" eb="6">
      <t>セイベツ</t>
    </rPh>
    <rPh sb="9" eb="11">
      <t>ヒョウカ</t>
    </rPh>
    <rPh sb="14" eb="16">
      <t>ジンジ</t>
    </rPh>
    <rPh sb="16" eb="18">
      <t>コウカ</t>
    </rPh>
    <rPh sb="18" eb="20">
      <t>キジュン</t>
    </rPh>
    <rPh sb="21" eb="23">
      <t>ウム</t>
    </rPh>
    <rPh sb="24" eb="25">
      <t>シャ</t>
    </rPh>
    <phoneticPr fontId="4"/>
  </si>
  <si>
    <t>業種別　性別役割分担の慣行を改善するよう努めている（％）</t>
    <rPh sb="0" eb="2">
      <t>ギョウシュ</t>
    </rPh>
    <rPh sb="2" eb="3">
      <t>ベツ</t>
    </rPh>
    <rPh sb="4" eb="6">
      <t>セイベツ</t>
    </rPh>
    <rPh sb="6" eb="8">
      <t>ヤクワリ</t>
    </rPh>
    <rPh sb="8" eb="10">
      <t>ブンタン</t>
    </rPh>
    <rPh sb="11" eb="13">
      <t>カンコウ</t>
    </rPh>
    <rPh sb="14" eb="16">
      <t>カイゼン</t>
    </rPh>
    <rPh sb="20" eb="21">
      <t>ツト</t>
    </rPh>
    <phoneticPr fontId="4"/>
  </si>
  <si>
    <t>業種別　性別役割分担の慣行を改善するよう努めている（社）</t>
    <rPh sb="0" eb="2">
      <t>ギョウシュ</t>
    </rPh>
    <rPh sb="2" eb="3">
      <t>ベツ</t>
    </rPh>
    <rPh sb="4" eb="6">
      <t>セイベツ</t>
    </rPh>
    <rPh sb="6" eb="8">
      <t>ヤクワリ</t>
    </rPh>
    <rPh sb="8" eb="10">
      <t>ブンタン</t>
    </rPh>
    <rPh sb="11" eb="13">
      <t>カンコウ</t>
    </rPh>
    <rPh sb="14" eb="16">
      <t>カイゼン</t>
    </rPh>
    <rPh sb="20" eb="21">
      <t>ツト</t>
    </rPh>
    <rPh sb="26" eb="27">
      <t>シャ</t>
    </rPh>
    <phoneticPr fontId="4"/>
  </si>
  <si>
    <t>業種別　女性管理職登用の有無（％）</t>
    <rPh sb="0" eb="2">
      <t>ギョウシュ</t>
    </rPh>
    <rPh sb="2" eb="3">
      <t>ベツ</t>
    </rPh>
    <rPh sb="4" eb="6">
      <t>ジョセイ</t>
    </rPh>
    <rPh sb="6" eb="8">
      <t>カンリ</t>
    </rPh>
    <rPh sb="8" eb="9">
      <t>ショク</t>
    </rPh>
    <rPh sb="9" eb="11">
      <t>トウヨウ</t>
    </rPh>
    <rPh sb="12" eb="14">
      <t>ウム</t>
    </rPh>
    <phoneticPr fontId="4"/>
  </si>
  <si>
    <t>業種別　女性管理職登用の有無（社）</t>
    <rPh sb="0" eb="2">
      <t>ギョウシュ</t>
    </rPh>
    <rPh sb="2" eb="3">
      <t>ベツ</t>
    </rPh>
    <rPh sb="15" eb="16">
      <t>シャ</t>
    </rPh>
    <phoneticPr fontId="4"/>
  </si>
  <si>
    <t>業種別　週休二日制を行っているか（％）</t>
    <rPh sb="0" eb="2">
      <t>ギョウシュ</t>
    </rPh>
    <rPh sb="2" eb="3">
      <t>ベツ</t>
    </rPh>
    <rPh sb="4" eb="6">
      <t>シュウキュウ</t>
    </rPh>
    <rPh sb="6" eb="8">
      <t>フツカ</t>
    </rPh>
    <rPh sb="8" eb="9">
      <t>セイ</t>
    </rPh>
    <rPh sb="10" eb="11">
      <t>オコナ</t>
    </rPh>
    <phoneticPr fontId="4"/>
  </si>
  <si>
    <t>規模別　週休二日制を行っているか（％）</t>
    <rPh sb="0" eb="3">
      <t>キボベツ</t>
    </rPh>
    <rPh sb="4" eb="6">
      <t>シュウキュウ</t>
    </rPh>
    <rPh sb="6" eb="8">
      <t>フツカ</t>
    </rPh>
    <rPh sb="8" eb="9">
      <t>セイ</t>
    </rPh>
    <rPh sb="10" eb="11">
      <t>オコナ</t>
    </rPh>
    <phoneticPr fontId="4"/>
  </si>
  <si>
    <t>業種別　週休二日制を行っているか（社）</t>
    <rPh sb="0" eb="2">
      <t>ギョウシュ</t>
    </rPh>
    <rPh sb="2" eb="3">
      <t>ベツ</t>
    </rPh>
    <rPh sb="4" eb="6">
      <t>シュウキュウ</t>
    </rPh>
    <rPh sb="6" eb="8">
      <t>フツカ</t>
    </rPh>
    <rPh sb="8" eb="9">
      <t>セイ</t>
    </rPh>
    <rPh sb="10" eb="11">
      <t>オコナ</t>
    </rPh>
    <rPh sb="17" eb="18">
      <t>シャ</t>
    </rPh>
    <phoneticPr fontId="4"/>
  </si>
  <si>
    <t>規模別　週休二日制を行っているか（社）</t>
    <rPh sb="0" eb="3">
      <t>キボベツ</t>
    </rPh>
    <rPh sb="4" eb="6">
      <t>シュウキュウ</t>
    </rPh>
    <rPh sb="6" eb="8">
      <t>フツカ</t>
    </rPh>
    <rPh sb="8" eb="9">
      <t>セイ</t>
    </rPh>
    <rPh sb="10" eb="11">
      <t>オコナ</t>
    </rPh>
    <rPh sb="17" eb="18">
      <t>シャ</t>
    </rPh>
    <phoneticPr fontId="4"/>
  </si>
  <si>
    <t>業種別　常用従業員への転換の有無（％）</t>
    <rPh sb="0" eb="2">
      <t>ギョウシュ</t>
    </rPh>
    <rPh sb="2" eb="3">
      <t>ベツ</t>
    </rPh>
    <phoneticPr fontId="4"/>
  </si>
  <si>
    <t>4時間
-5時間</t>
    <rPh sb="1" eb="3">
      <t>ジカン</t>
    </rPh>
    <rPh sb="6" eb="8">
      <t>ジカン</t>
    </rPh>
    <phoneticPr fontId="4"/>
  </si>
  <si>
    <t>5時間
-6時間</t>
    <rPh sb="1" eb="3">
      <t>ジカン</t>
    </rPh>
    <rPh sb="6" eb="8">
      <t>ジカン</t>
    </rPh>
    <phoneticPr fontId="4"/>
  </si>
  <si>
    <t>6時間
-7時間</t>
    <rPh sb="1" eb="3">
      <t>ジカン</t>
    </rPh>
    <rPh sb="6" eb="8">
      <t>ジカン</t>
    </rPh>
    <phoneticPr fontId="4"/>
  </si>
  <si>
    <t>5-10%
未満</t>
    <phoneticPr fontId="4"/>
  </si>
  <si>
    <t>10-20%
未満</t>
    <phoneticPr fontId="4"/>
  </si>
  <si>
    <t>20-30%
未満</t>
    <phoneticPr fontId="4"/>
  </si>
  <si>
    <t>30-40%
未満</t>
    <phoneticPr fontId="4"/>
  </si>
  <si>
    <t>40-50%
未満</t>
    <phoneticPr fontId="4"/>
  </si>
  <si>
    <t>時間外
制限措置</t>
    <rPh sb="0" eb="2">
      <t>ジカン</t>
    </rPh>
    <rPh sb="2" eb="3">
      <t>ガイ</t>
    </rPh>
    <rPh sb="4" eb="6">
      <t>セイゲン</t>
    </rPh>
    <rPh sb="6" eb="8">
      <t>ソチ</t>
    </rPh>
    <phoneticPr fontId="4"/>
  </si>
  <si>
    <t>時間外
制限措置</t>
    <rPh sb="0" eb="3">
      <t>ジカンガイ</t>
    </rPh>
    <rPh sb="4" eb="6">
      <t>セイゲン</t>
    </rPh>
    <rPh sb="6" eb="8">
      <t>ソチ</t>
    </rPh>
    <phoneticPr fontId="4"/>
  </si>
  <si>
    <t>ポスタ－
掲示等</t>
    <rPh sb="5" eb="7">
      <t>ケイジ</t>
    </rPh>
    <rPh sb="7" eb="8">
      <t>トウ</t>
    </rPh>
    <phoneticPr fontId="4"/>
  </si>
  <si>
    <t>いない</t>
    <phoneticPr fontId="4"/>
  </si>
  <si>
    <t>いない</t>
    <phoneticPr fontId="4"/>
  </si>
  <si>
    <t>いない</t>
    <phoneticPr fontId="4"/>
  </si>
  <si>
    <t>パートタイマーの有給休暇制度</t>
    <rPh sb="10" eb="12">
      <t>キュウカ</t>
    </rPh>
    <phoneticPr fontId="4"/>
  </si>
  <si>
    <t>42　パートタイマーの有給休暇制度</t>
    <rPh sb="13" eb="15">
      <t>キュウカ</t>
    </rPh>
    <rPh sb="15" eb="17">
      <t>セイド</t>
    </rPh>
    <phoneticPr fontId="4"/>
  </si>
  <si>
    <t>41　パートタイマーの有給休暇制度</t>
    <rPh sb="13" eb="15">
      <t>キュウカ</t>
    </rPh>
    <rPh sb="15" eb="17">
      <t>セイド</t>
    </rPh>
    <phoneticPr fontId="4"/>
  </si>
  <si>
    <t>パートタイマーの有給休暇制度（％）</t>
    <rPh sb="10" eb="12">
      <t>キュウカ</t>
    </rPh>
    <rPh sb="12" eb="14">
      <t>セイド</t>
    </rPh>
    <phoneticPr fontId="4"/>
  </si>
  <si>
    <t>パートタイマーの有給休暇制度（社）</t>
    <rPh sb="10" eb="12">
      <t>キュウカ</t>
    </rPh>
    <rPh sb="12" eb="14">
      <t>セイド</t>
    </rPh>
    <rPh sb="15" eb="16">
      <t>シャ</t>
    </rPh>
    <phoneticPr fontId="4"/>
  </si>
  <si>
    <t>業種別　パートタイマーの有給休暇制度（％）</t>
    <rPh sb="0" eb="2">
      <t>ギョウシュ</t>
    </rPh>
    <rPh sb="2" eb="3">
      <t>ベツ</t>
    </rPh>
    <rPh sb="14" eb="16">
      <t>キュウカ</t>
    </rPh>
    <rPh sb="16" eb="18">
      <t>セイド</t>
    </rPh>
    <phoneticPr fontId="4"/>
  </si>
  <si>
    <t>業種別　パートタイマーの有給休暇制度（社）</t>
    <rPh sb="0" eb="2">
      <t>ギョウシュ</t>
    </rPh>
    <rPh sb="2" eb="3">
      <t>ベツ</t>
    </rPh>
    <rPh sb="14" eb="16">
      <t>キュウカ</t>
    </rPh>
    <rPh sb="16" eb="18">
      <t>セイド</t>
    </rPh>
    <rPh sb="19" eb="20">
      <t>シャ</t>
    </rPh>
    <phoneticPr fontId="4"/>
  </si>
  <si>
    <t>規模別　パートタイマーの有給休暇制度（％）</t>
    <rPh sb="0" eb="3">
      <t>キボベツ</t>
    </rPh>
    <rPh sb="14" eb="16">
      <t>キュウカ</t>
    </rPh>
    <rPh sb="16" eb="18">
      <t>セイド</t>
    </rPh>
    <phoneticPr fontId="4"/>
  </si>
  <si>
    <t>規模別　パートタイマーの有給休暇制度（社）</t>
    <rPh sb="0" eb="3">
      <t>キボベツ</t>
    </rPh>
    <rPh sb="14" eb="16">
      <t>キュウカ</t>
    </rPh>
    <rPh sb="16" eb="18">
      <t>セイド</t>
    </rPh>
    <rPh sb="19" eb="20">
      <t>シャ</t>
    </rPh>
    <phoneticPr fontId="4"/>
  </si>
  <si>
    <t>問36</t>
    <phoneticPr fontId="4"/>
  </si>
  <si>
    <t>問35</t>
    <phoneticPr fontId="4"/>
  </si>
  <si>
    <t>問34</t>
    <phoneticPr fontId="4"/>
  </si>
  <si>
    <t>問33</t>
    <phoneticPr fontId="4"/>
  </si>
  <si>
    <t>問33</t>
    <phoneticPr fontId="4"/>
  </si>
  <si>
    <t>問30</t>
    <phoneticPr fontId="4"/>
  </si>
  <si>
    <t>問32</t>
    <phoneticPr fontId="4"/>
  </si>
  <si>
    <t>問32</t>
    <phoneticPr fontId="4"/>
  </si>
  <si>
    <t>問31</t>
    <phoneticPr fontId="4"/>
  </si>
  <si>
    <t>問31</t>
    <phoneticPr fontId="4"/>
  </si>
  <si>
    <t>問29</t>
    <phoneticPr fontId="4"/>
  </si>
  <si>
    <t>女性活躍推進法の一般事業主行動計画について</t>
    <rPh sb="0" eb="2">
      <t>ジョセイ</t>
    </rPh>
    <rPh sb="2" eb="4">
      <t>カツヤク</t>
    </rPh>
    <rPh sb="4" eb="6">
      <t>スイシン</t>
    </rPh>
    <rPh sb="6" eb="7">
      <t>ホウ</t>
    </rPh>
    <rPh sb="8" eb="10">
      <t>イッパン</t>
    </rPh>
    <rPh sb="10" eb="13">
      <t>ジギョウヌシ</t>
    </rPh>
    <rPh sb="13" eb="15">
      <t>コウドウ</t>
    </rPh>
    <rPh sb="15" eb="17">
      <t>ケイカク</t>
    </rPh>
    <phoneticPr fontId="4"/>
  </si>
  <si>
    <t>女性活躍推進法にもとづく一般事業主行動計画について</t>
    <rPh sb="0" eb="2">
      <t>ジョセイ</t>
    </rPh>
    <rPh sb="2" eb="4">
      <t>カツヤク</t>
    </rPh>
    <rPh sb="4" eb="6">
      <t>スイシン</t>
    </rPh>
    <rPh sb="6" eb="7">
      <t>ホウ</t>
    </rPh>
    <rPh sb="12" eb="14">
      <t>イッパン</t>
    </rPh>
    <rPh sb="14" eb="17">
      <t>ジギョウヌシ</t>
    </rPh>
    <rPh sb="17" eb="19">
      <t>コウドウ</t>
    </rPh>
    <rPh sb="19" eb="21">
      <t>ケイカク</t>
    </rPh>
    <phoneticPr fontId="4"/>
  </si>
  <si>
    <r>
      <t>アンケート　問</t>
    </r>
    <r>
      <rPr>
        <sz val="10"/>
        <rFont val="HGｺﾞｼｯｸM"/>
        <family val="3"/>
        <charset val="128"/>
      </rPr>
      <t>31</t>
    </r>
    <phoneticPr fontId="4"/>
  </si>
  <si>
    <r>
      <t>アンケート　問</t>
    </r>
    <r>
      <rPr>
        <sz val="10"/>
        <rFont val="HGｺﾞｼｯｸM"/>
        <family val="3"/>
        <charset val="128"/>
      </rPr>
      <t>31</t>
    </r>
    <phoneticPr fontId="4"/>
  </si>
  <si>
    <r>
      <t>アンケート　問</t>
    </r>
    <r>
      <rPr>
        <sz val="10"/>
        <rFont val="HGｺﾞｼｯｸM"/>
        <family val="3"/>
        <charset val="128"/>
      </rPr>
      <t>30-a</t>
    </r>
    <rPh sb="6" eb="7">
      <t>トイ</t>
    </rPh>
    <phoneticPr fontId="4"/>
  </si>
  <si>
    <r>
      <t>アンケート　問</t>
    </r>
    <r>
      <rPr>
        <sz val="10"/>
        <rFont val="HGｺﾞｼｯｸM"/>
        <family val="3"/>
        <charset val="128"/>
      </rPr>
      <t>30-ｂ</t>
    </r>
    <rPh sb="6" eb="7">
      <t>トイ</t>
    </rPh>
    <phoneticPr fontId="4"/>
  </si>
  <si>
    <r>
      <t>アンケート　問</t>
    </r>
    <r>
      <rPr>
        <sz val="10"/>
        <rFont val="HGｺﾞｼｯｸM"/>
        <family val="3"/>
        <charset val="128"/>
      </rPr>
      <t>30-c</t>
    </r>
    <rPh sb="6" eb="7">
      <t>トイ</t>
    </rPh>
    <phoneticPr fontId="4"/>
  </si>
  <si>
    <t>○　女性活躍推進法にもとづく一般事業主行動計画策定</t>
    <rPh sb="2" eb="4">
      <t>ジョセイ</t>
    </rPh>
    <rPh sb="4" eb="6">
      <t>カツヤク</t>
    </rPh>
    <rPh sb="6" eb="8">
      <t>スイシン</t>
    </rPh>
    <rPh sb="8" eb="9">
      <t>ホウ</t>
    </rPh>
    <rPh sb="14" eb="16">
      <t>イッパン</t>
    </rPh>
    <rPh sb="16" eb="19">
      <t>ジギョウヌシ</t>
    </rPh>
    <rPh sb="19" eb="21">
      <t>コウドウ</t>
    </rPh>
    <rPh sb="21" eb="23">
      <t>ケイカク</t>
    </rPh>
    <rPh sb="23" eb="25">
      <t>サクテイ</t>
    </rPh>
    <phoneticPr fontId="4"/>
  </si>
  <si>
    <t>アンケート　問29</t>
    <rPh sb="6" eb="7">
      <t>トイ</t>
    </rPh>
    <phoneticPr fontId="4"/>
  </si>
  <si>
    <t>女性活躍推進法にもとづく一般事業主行動計画策定</t>
    <rPh sb="0" eb="2">
      <t>ジョセイ</t>
    </rPh>
    <rPh sb="2" eb="4">
      <t>カツヤク</t>
    </rPh>
    <rPh sb="4" eb="6">
      <t>スイシン</t>
    </rPh>
    <rPh sb="6" eb="7">
      <t>ホウ</t>
    </rPh>
    <rPh sb="12" eb="14">
      <t>イッパン</t>
    </rPh>
    <rPh sb="14" eb="17">
      <t>ジギョウヌシ</t>
    </rPh>
    <rPh sb="17" eb="19">
      <t>コウドウ</t>
    </rPh>
    <rPh sb="19" eb="21">
      <t>ケイカク</t>
    </rPh>
    <rPh sb="21" eb="23">
      <t>サクテイ</t>
    </rPh>
    <phoneticPr fontId="4"/>
  </si>
  <si>
    <t xml:space="preserve">
出産女性</t>
    <rPh sb="1" eb="3">
      <t>シュッサン</t>
    </rPh>
    <rPh sb="3" eb="5">
      <t>ジョセイ</t>
    </rPh>
    <phoneticPr fontId="4"/>
  </si>
  <si>
    <t>未就学児養育者への支援制度（複数回答可）</t>
    <rPh sb="0" eb="3">
      <t>ミシュウガク</t>
    </rPh>
    <rPh sb="3" eb="4">
      <t>ジ</t>
    </rPh>
    <rPh sb="4" eb="7">
      <t>ヨウイクシャ</t>
    </rPh>
    <rPh sb="9" eb="11">
      <t>シエン</t>
    </rPh>
    <rPh sb="11" eb="13">
      <t>セイド</t>
    </rPh>
    <rPh sb="14" eb="16">
      <t>フクスウ</t>
    </rPh>
    <rPh sb="16" eb="18">
      <t>カイトウ</t>
    </rPh>
    <rPh sb="18" eb="19">
      <t>カ</t>
    </rPh>
    <phoneticPr fontId="4"/>
  </si>
  <si>
    <t>複数回答</t>
    <rPh sb="0" eb="2">
      <t>フクスウ</t>
    </rPh>
    <rPh sb="2" eb="4">
      <t>カイトウ</t>
    </rPh>
    <phoneticPr fontId="4"/>
  </si>
  <si>
    <t>48 女性活躍推進法にもとづく一般事業主行動計画策定</t>
    <rPh sb="3" eb="5">
      <t>ジョセイ</t>
    </rPh>
    <rPh sb="5" eb="7">
      <t>カツヤク</t>
    </rPh>
    <rPh sb="7" eb="9">
      <t>スイシン</t>
    </rPh>
    <rPh sb="9" eb="10">
      <t>ホウ</t>
    </rPh>
    <rPh sb="15" eb="17">
      <t>イッパン</t>
    </rPh>
    <rPh sb="17" eb="20">
      <t>ジギョウヌシ</t>
    </rPh>
    <rPh sb="20" eb="22">
      <t>コウドウ</t>
    </rPh>
    <rPh sb="22" eb="24">
      <t>ケイカク</t>
    </rPh>
    <rPh sb="24" eb="26">
      <t>サクテイ</t>
    </rPh>
    <phoneticPr fontId="4"/>
  </si>
  <si>
    <t>49　性別により評価しない人事考課基準の有無</t>
    <rPh sb="3" eb="5">
      <t>セイベツ</t>
    </rPh>
    <rPh sb="8" eb="10">
      <t>ヒョウカ</t>
    </rPh>
    <rPh sb="13" eb="15">
      <t>ジンジ</t>
    </rPh>
    <rPh sb="15" eb="17">
      <t>コウカ</t>
    </rPh>
    <rPh sb="17" eb="19">
      <t>キジュン</t>
    </rPh>
    <rPh sb="20" eb="22">
      <t>ウム</t>
    </rPh>
    <phoneticPr fontId="4"/>
  </si>
  <si>
    <t>50　性別役割分担の慣行改善</t>
    <rPh sb="3" eb="5">
      <t>セイベツ</t>
    </rPh>
    <rPh sb="5" eb="7">
      <t>ヤクワリ</t>
    </rPh>
    <rPh sb="7" eb="9">
      <t>ブンタン</t>
    </rPh>
    <rPh sb="10" eb="12">
      <t>カンコウ</t>
    </rPh>
    <rPh sb="12" eb="14">
      <t>カイゼン</t>
    </rPh>
    <phoneticPr fontId="4"/>
  </si>
  <si>
    <t>51　女性管理職の登用</t>
    <rPh sb="3" eb="5">
      <t>ジョセイ</t>
    </rPh>
    <rPh sb="5" eb="7">
      <t>カンリ</t>
    </rPh>
    <rPh sb="7" eb="8">
      <t>ショク</t>
    </rPh>
    <rPh sb="9" eb="11">
      <t>トウヨウ</t>
    </rPh>
    <phoneticPr fontId="4"/>
  </si>
  <si>
    <t>52　臨時従業員（派遣職員）・パートタイム労働者の常用従業員への転換について</t>
    <rPh sb="3" eb="5">
      <t>リンジ</t>
    </rPh>
    <rPh sb="5" eb="8">
      <t>ジュウギョウイン</t>
    </rPh>
    <rPh sb="9" eb="11">
      <t>ハケン</t>
    </rPh>
    <rPh sb="11" eb="13">
      <t>ショクイン</t>
    </rPh>
    <rPh sb="21" eb="24">
      <t>ロウドウシャ</t>
    </rPh>
    <rPh sb="25" eb="27">
      <t>ジョウヨウ</t>
    </rPh>
    <rPh sb="27" eb="30">
      <t>ジュウギョウイン</t>
    </rPh>
    <rPh sb="32" eb="34">
      <t>テンカン</t>
    </rPh>
    <phoneticPr fontId="4"/>
  </si>
  <si>
    <t>53　公正採用選考人権啓発推進員制度について</t>
    <phoneticPr fontId="4"/>
  </si>
  <si>
    <t>54　公正採用選考人権啓発推進員の設置状況について</t>
    <phoneticPr fontId="4"/>
  </si>
  <si>
    <t>31　雇用問題の種類</t>
    <rPh sb="5" eb="7">
      <t>モンダイ</t>
    </rPh>
    <rPh sb="8" eb="10">
      <t>シュルイ</t>
    </rPh>
    <phoneticPr fontId="4"/>
  </si>
  <si>
    <t>金融･保険業</t>
    <phoneticPr fontId="4"/>
  </si>
  <si>
    <t>10～29人</t>
    <phoneticPr fontId="4"/>
  </si>
  <si>
    <t>建設業</t>
    <phoneticPr fontId="4"/>
  </si>
  <si>
    <t>教育・学習支援業</t>
    <phoneticPr fontId="4"/>
  </si>
  <si>
    <t>運輸業</t>
    <phoneticPr fontId="4"/>
  </si>
  <si>
    <t>１段落目</t>
    <rPh sb="1" eb="3">
      <t>ダンラク</t>
    </rPh>
    <rPh sb="3" eb="4">
      <t>メ</t>
    </rPh>
    <phoneticPr fontId="4"/>
  </si>
  <si>
    <t>２段落目</t>
    <rPh sb="1" eb="3">
      <t>ダンラク</t>
    </rPh>
    <rPh sb="3" eb="4">
      <t>メ</t>
    </rPh>
    <phoneticPr fontId="4"/>
  </si>
  <si>
    <t>1つ目</t>
    <rPh sb="2" eb="3">
      <t>メ</t>
    </rPh>
    <phoneticPr fontId="4"/>
  </si>
  <si>
    <t>２つ目</t>
    <rPh sb="2" eb="3">
      <t>メ</t>
    </rPh>
    <phoneticPr fontId="4"/>
  </si>
  <si>
    <t>３つ目</t>
    <rPh sb="2" eb="3">
      <t>メ</t>
    </rPh>
    <phoneticPr fontId="4"/>
  </si>
  <si>
    <t>締め部分</t>
    <rPh sb="0" eb="1">
      <t>シ</t>
    </rPh>
    <rPh sb="2" eb="4">
      <t>ブブン</t>
    </rPh>
    <phoneticPr fontId="4"/>
  </si>
  <si>
    <t>「建設業」</t>
  </si>
  <si>
    <t>「情報通信業」</t>
  </si>
  <si>
    <t>３段落目</t>
    <rPh sb="1" eb="3">
      <t>ダンラク</t>
    </rPh>
    <rPh sb="3" eb="4">
      <t>メ</t>
    </rPh>
    <phoneticPr fontId="4"/>
  </si>
  <si>
    <t>編集はコピペの後で↓</t>
    <rPh sb="0" eb="2">
      <t>ヘンシュウ</t>
    </rPh>
    <rPh sb="7" eb="8">
      <t>アト</t>
    </rPh>
    <phoneticPr fontId="4"/>
  </si>
  <si>
    <t>業種</t>
    <rPh sb="0" eb="2">
      <t>ギョウシュ</t>
    </rPh>
    <phoneticPr fontId="9"/>
  </si>
  <si>
    <t>事業規模</t>
    <rPh sb="0" eb="2">
      <t>ジギョウ</t>
    </rPh>
    <rPh sb="2" eb="4">
      <t>キボ</t>
    </rPh>
    <phoneticPr fontId="9"/>
  </si>
  <si>
    <t>「1～4人」</t>
  </si>
  <si>
    <t>「製造業」</t>
  </si>
  <si>
    <t>「5～9人」</t>
  </si>
  <si>
    <t>「10～29人」</t>
  </si>
  <si>
    <t>「運輸業」</t>
  </si>
  <si>
    <t>「30～49人」</t>
  </si>
  <si>
    <t>「卸売･小売業」</t>
  </si>
  <si>
    <t>「50～99人」</t>
  </si>
  <si>
    <t>「金融･保険業」</t>
  </si>
  <si>
    <t>「100人以上」</t>
  </si>
  <si>
    <t>「不動産業」</t>
  </si>
  <si>
    <t>「飲食店・宿泊業」</t>
  </si>
  <si>
    <t>「医療・福祉」</t>
  </si>
  <si>
    <t>「教育・学習支援業」</t>
  </si>
  <si>
    <t>「サービス業」</t>
  </si>
  <si>
    <t>「その他」</t>
  </si>
  <si>
    <t>業種別では、</t>
  </si>
  <si>
    <t>において、定年制の導入率が高いが、</t>
  </si>
  <si>
    <t>は低い。</t>
  </si>
  <si>
    <t>※</t>
    <phoneticPr fontId="4"/>
  </si>
  <si>
    <t>業種別では、</t>
    <phoneticPr fontId="4"/>
  </si>
  <si>
    <t>で8時間超の割合が高い。</t>
    <phoneticPr fontId="4"/>
  </si>
  <si>
    <t>で変形労働時間制の導入割合が高い。</t>
    <phoneticPr fontId="4"/>
  </si>
  <si>
    <t>で一年単位の変形労働時間制を導入している割合が高い。</t>
  </si>
  <si>
    <t>また、</t>
    <phoneticPr fontId="4"/>
  </si>
  <si>
    <t>業種別にみると、</t>
    <phoneticPr fontId="4"/>
  </si>
  <si>
    <t>で「完全週休2日制」の割合が高い。</t>
  </si>
  <si>
    <t>どの業種も概ね週休二日制を導入しているが、</t>
  </si>
  <si>
    <t>では導入率が低い。</t>
  </si>
  <si>
    <t>飲食店・宿泊業</t>
    <phoneticPr fontId="4"/>
  </si>
  <si>
    <t>前年</t>
    <rPh sb="0" eb="2">
      <t>ゼンネン</t>
    </rPh>
    <phoneticPr fontId="4"/>
  </si>
  <si>
    <t>１つめ</t>
    <phoneticPr fontId="4"/>
  </si>
  <si>
    <t>２つめ</t>
  </si>
  <si>
    <t>３つめ</t>
  </si>
  <si>
    <t>の取得率が低い。</t>
  </si>
  <si>
    <t>１つめ</t>
    <phoneticPr fontId="4"/>
  </si>
  <si>
    <t>が他と比べ定めている割合が高い。</t>
  </si>
  <si>
    <t>業種別では、</t>
    <rPh sb="0" eb="2">
      <t>ギョウシュ</t>
    </rPh>
    <rPh sb="2" eb="3">
      <t>ベツ</t>
    </rPh>
    <phoneticPr fontId="4"/>
  </si>
  <si>
    <t>が他の業種と比べ、定めている割合が高い。</t>
  </si>
  <si>
    <t>コピペ欄</t>
    <rPh sb="3" eb="4">
      <t>ラン</t>
    </rPh>
    <phoneticPr fontId="4"/>
  </si>
  <si>
    <t>常用従業員比率</t>
    <rPh sb="0" eb="2">
      <t>ジョウヨウ</t>
    </rPh>
    <rPh sb="2" eb="5">
      <t>ジュウギョウイン</t>
    </rPh>
    <rPh sb="5" eb="7">
      <t>ヒリツ</t>
    </rPh>
    <phoneticPr fontId="4"/>
  </si>
  <si>
    <t>前年男性</t>
    <rPh sb="0" eb="2">
      <t>ゼンネン</t>
    </rPh>
    <rPh sb="2" eb="4">
      <t>ダンセイ</t>
    </rPh>
    <phoneticPr fontId="4"/>
  </si>
  <si>
    <t>前年女性</t>
    <rPh sb="0" eb="2">
      <t>ゼンネン</t>
    </rPh>
    <rPh sb="2" eb="4">
      <t>ジョセイ</t>
    </rPh>
    <phoneticPr fontId="4"/>
  </si>
  <si>
    <t>４段落目</t>
    <rPh sb="1" eb="3">
      <t>ダンラク</t>
    </rPh>
    <rPh sb="3" eb="4">
      <t>メ</t>
    </rPh>
    <phoneticPr fontId="4"/>
  </si>
  <si>
    <t>で女性管理職がいる割合が高い。</t>
  </si>
  <si>
    <t>規模別では、規模が大きい事業所ほど、女性管理職がいる割合が高い。</t>
  </si>
  <si>
    <t>が他の業種と比べ対策をしている割合が高い。</t>
  </si>
  <si>
    <t>規模別では、規模が大きい事業所ほど対策している割合が高い。</t>
  </si>
  <si>
    <t>医療・福祉</t>
    <phoneticPr fontId="4"/>
  </si>
  <si>
    <t>１つめ</t>
    <phoneticPr fontId="4"/>
  </si>
  <si>
    <t>で高い値を示した。</t>
  </si>
  <si>
    <t>において導入率が高い。</t>
  </si>
  <si>
    <t>業種別では、</t>
    <phoneticPr fontId="4"/>
  </si>
  <si>
    <t>規模別では、</t>
    <phoneticPr fontId="4"/>
  </si>
  <si>
    <t>において導入率が他の業種に比べ高い。</t>
  </si>
  <si>
    <t>において「策定した」と回答した割合が高い。</t>
  </si>
  <si>
    <t>3段落目</t>
    <rPh sb="1" eb="3">
      <t>ダンラク</t>
    </rPh>
    <rPh sb="3" eb="4">
      <t>メ</t>
    </rPh>
    <phoneticPr fontId="9"/>
  </si>
  <si>
    <t>【実施項目】～資料編より抜粋</t>
  </si>
  <si>
    <t>　勤務時間短縮　フレックスタイム制</t>
  </si>
  <si>
    <t>　看護休暇　時差出勤等</t>
  </si>
  <si>
    <t>　※実施結果（上位3項目）</t>
  </si>
  <si>
    <t>で、規模別では、「30人以上」の事業所において、実施率が高い。</t>
    <phoneticPr fontId="9"/>
  </si>
  <si>
    <t>規模別では、</t>
  </si>
  <si>
    <t>が他と比べて、定めている割合が高い。</t>
  </si>
  <si>
    <t>で改善に努めている割合が高い。</t>
  </si>
  <si>
    <t>50～99人</t>
    <phoneticPr fontId="9"/>
  </si>
  <si>
    <t>で、「ある」と回答した割合が高い。</t>
  </si>
  <si>
    <t>※</t>
    <phoneticPr fontId="4"/>
  </si>
  <si>
    <t>無回答</t>
    <rPh sb="0" eb="3">
      <t>ムカイトウ</t>
    </rPh>
    <phoneticPr fontId="9"/>
  </si>
  <si>
    <t>対象外</t>
    <phoneticPr fontId="9"/>
  </si>
  <si>
    <t>対象外</t>
    <rPh sb="0" eb="2">
      <t>タイショウ</t>
    </rPh>
    <rPh sb="2" eb="3">
      <t>ガイ</t>
    </rPh>
    <phoneticPr fontId="4"/>
  </si>
  <si>
    <t>対象外</t>
    <rPh sb="0" eb="2">
      <t>タイショウ</t>
    </rPh>
    <rPh sb="2" eb="3">
      <t>ガイ</t>
    </rPh>
    <phoneticPr fontId="4"/>
  </si>
  <si>
    <t>対象外</t>
    <rPh sb="0" eb="2">
      <t>タイショウ</t>
    </rPh>
    <rPh sb="2" eb="3">
      <t>ガイ</t>
    </rPh>
    <phoneticPr fontId="9"/>
  </si>
  <si>
    <t>無回答</t>
    <rPh sb="0" eb="3">
      <t>ムカイトウ</t>
    </rPh>
    <phoneticPr fontId="9"/>
  </si>
  <si>
    <t>無回答</t>
    <rPh sb="0" eb="3">
      <t>ムカイトウ</t>
    </rPh>
    <phoneticPr fontId="9"/>
  </si>
  <si>
    <t>業種別では、「知っていて理解している」事業所は</t>
  </si>
  <si>
    <t>が他の業種に比べ高い割合を示している。</t>
  </si>
  <si>
    <t>が他の業種より、設置している割合が高い。</t>
  </si>
  <si>
    <t>業種別では、</t>
    <phoneticPr fontId="9"/>
  </si>
  <si>
    <t>あり集計</t>
    <rPh sb="2" eb="4">
      <t>シュウケイ</t>
    </rPh>
    <phoneticPr fontId="4"/>
  </si>
  <si>
    <t>なし</t>
    <phoneticPr fontId="4"/>
  </si>
  <si>
    <t>変形労働時間制の有無（業種別）②</t>
    <rPh sb="0" eb="2">
      <t>ヘンケイ</t>
    </rPh>
    <rPh sb="2" eb="4">
      <t>ロウドウ</t>
    </rPh>
    <rPh sb="4" eb="6">
      <t>ジカン</t>
    </rPh>
    <rPh sb="6" eb="7">
      <t>セイ</t>
    </rPh>
    <rPh sb="8" eb="10">
      <t>ウム</t>
    </rPh>
    <rPh sb="11" eb="13">
      <t>ギョウシュ</t>
    </rPh>
    <rPh sb="13" eb="14">
      <t>ベツ</t>
    </rPh>
    <phoneticPr fontId="4"/>
  </si>
  <si>
    <t>1週間
単位</t>
    <rPh sb="1" eb="3">
      <t>シュウカン</t>
    </rPh>
    <rPh sb="4" eb="6">
      <t>タンイ</t>
    </rPh>
    <phoneticPr fontId="4"/>
  </si>
  <si>
    <t>1ヵ月
単位</t>
    <rPh sb="2" eb="3">
      <t>ゲツ</t>
    </rPh>
    <rPh sb="4" eb="6">
      <t>タンイ</t>
    </rPh>
    <phoneticPr fontId="4"/>
  </si>
  <si>
    <t>1年
単位</t>
    <rPh sb="1" eb="2">
      <t>ネン</t>
    </rPh>
    <rPh sb="3" eb="5">
      <t>タンイ</t>
    </rPh>
    <phoneticPr fontId="4"/>
  </si>
  <si>
    <t>フレッ
クス</t>
    <phoneticPr fontId="4"/>
  </si>
  <si>
    <t>採用
なし</t>
    <rPh sb="0" eb="2">
      <t>サイヨウ</t>
    </rPh>
    <phoneticPr fontId="4"/>
  </si>
  <si>
    <t>変形労働時間制</t>
    <rPh sb="0" eb="2">
      <t>ヘンケイ</t>
    </rPh>
    <rPh sb="2" eb="4">
      <t>ロウドウ</t>
    </rPh>
    <rPh sb="4" eb="6">
      <t>ジカン</t>
    </rPh>
    <rPh sb="6" eb="7">
      <t>セイ</t>
    </rPh>
    <phoneticPr fontId="4"/>
  </si>
  <si>
    <t>変形労働時間制の有無（業種別）①</t>
    <rPh sb="0" eb="2">
      <t>ヘンケイ</t>
    </rPh>
    <rPh sb="2" eb="4">
      <t>ロウドウ</t>
    </rPh>
    <rPh sb="4" eb="6">
      <t>ジカン</t>
    </rPh>
    <rPh sb="6" eb="7">
      <t>セイ</t>
    </rPh>
    <rPh sb="8" eb="10">
      <t>ウム</t>
    </rPh>
    <rPh sb="11" eb="13">
      <t>ギョウシュ</t>
    </rPh>
    <rPh sb="13" eb="14">
      <t>ベツ</t>
    </rPh>
    <phoneticPr fontId="4"/>
  </si>
  <si>
    <t>変形労働時間制の有無（規模別）①</t>
    <rPh sb="0" eb="2">
      <t>ヘンケイ</t>
    </rPh>
    <rPh sb="2" eb="4">
      <t>ロウドウ</t>
    </rPh>
    <rPh sb="4" eb="6">
      <t>ジカン</t>
    </rPh>
    <rPh sb="6" eb="7">
      <t>セイ</t>
    </rPh>
    <rPh sb="8" eb="10">
      <t>ウム</t>
    </rPh>
    <rPh sb="11" eb="13">
      <t>キボ</t>
    </rPh>
    <rPh sb="13" eb="14">
      <t>ベツ</t>
    </rPh>
    <phoneticPr fontId="4"/>
  </si>
  <si>
    <t>変形労働時間制の有無（規模別）②</t>
    <rPh sb="0" eb="2">
      <t>ヘンケイ</t>
    </rPh>
    <rPh sb="2" eb="4">
      <t>ロウドウ</t>
    </rPh>
    <rPh sb="4" eb="6">
      <t>ジカン</t>
    </rPh>
    <rPh sb="6" eb="7">
      <t>セイ</t>
    </rPh>
    <rPh sb="8" eb="10">
      <t>ウム</t>
    </rPh>
    <rPh sb="11" eb="13">
      <t>キボ</t>
    </rPh>
    <rPh sb="13" eb="14">
      <t>ベツ</t>
    </rPh>
    <phoneticPr fontId="4"/>
  </si>
  <si>
    <t>平成30年度年次有給休暇取得状況</t>
    <rPh sb="0" eb="2">
      <t>ヘイセイ</t>
    </rPh>
    <rPh sb="4" eb="5">
      <t>ネン</t>
    </rPh>
    <rPh sb="5" eb="6">
      <t>ド</t>
    </rPh>
    <rPh sb="6" eb="8">
      <t>ネンジ</t>
    </rPh>
    <rPh sb="8" eb="10">
      <t>ユウキュウ</t>
    </rPh>
    <rPh sb="10" eb="12">
      <t>キュウカ</t>
    </rPh>
    <rPh sb="12" eb="14">
      <t>シュトク</t>
    </rPh>
    <rPh sb="14" eb="16">
      <t>ジョウキョウ</t>
    </rPh>
    <phoneticPr fontId="4"/>
  </si>
  <si>
    <t>に退職金制度がある割合が高い。</t>
    <rPh sb="1" eb="4">
      <t>タイショクキン</t>
    </rPh>
    <phoneticPr fontId="4"/>
  </si>
  <si>
    <t>が「50％以上」いる区分の中で、割合が他業種と比べ高い。</t>
    <phoneticPr fontId="4"/>
  </si>
  <si>
    <t>規模別では、規模が大きい事業所ほど雇用促進制度がある割合が高い。</t>
    <phoneticPr fontId="4"/>
  </si>
  <si>
    <t>業種別では、全体的に「いない」との回答が多いが、</t>
    <rPh sb="17" eb="19">
      <t>カイトウ</t>
    </rPh>
    <phoneticPr fontId="4"/>
  </si>
  <si>
    <t>規模別では、規模が大きい事業所ほど、雇用の問題に関心を持っている傾向にある。</t>
    <rPh sb="9" eb="10">
      <t>オオ</t>
    </rPh>
    <rPh sb="18" eb="20">
      <t>コヨウ</t>
    </rPh>
    <rPh sb="21" eb="23">
      <t>モンダイ</t>
    </rPh>
    <rPh sb="24" eb="26">
      <t>カンシン</t>
    </rPh>
    <rPh sb="27" eb="28">
      <t>モ</t>
    </rPh>
    <phoneticPr fontId="4"/>
  </si>
  <si>
    <t>あり（複数回答でも一社）</t>
    <rPh sb="3" eb="5">
      <t>フクスウ</t>
    </rPh>
    <rPh sb="5" eb="7">
      <t>カイトウ</t>
    </rPh>
    <rPh sb="9" eb="11">
      <t>イッシャ</t>
    </rPh>
    <phoneticPr fontId="4"/>
  </si>
  <si>
    <t>変形労働時間制</t>
    <rPh sb="0" eb="2">
      <t>ヘンケイ</t>
    </rPh>
    <rPh sb="2" eb="4">
      <t>ロウドウ</t>
    </rPh>
    <rPh sb="4" eb="6">
      <t>ジカン</t>
    </rPh>
    <rPh sb="6" eb="7">
      <t>セイ</t>
    </rPh>
    <phoneticPr fontId="4"/>
  </si>
  <si>
    <t>規模別では、規模が大きい事業所ほど退職金制度がある割合が高い。</t>
    <phoneticPr fontId="4"/>
  </si>
  <si>
    <t>規模別では、男性は</t>
    <phoneticPr fontId="4"/>
  </si>
  <si>
    <t>規模別では、「100人以上」の事業所が、他の規模の事業所に比べ、設置している割合が高い。</t>
    <phoneticPr fontId="9"/>
  </si>
  <si>
    <t>令和２度年次有給休暇取得状況</t>
    <rPh sb="0" eb="2">
      <t>レイワ</t>
    </rPh>
    <rPh sb="3" eb="4">
      <t>ド</t>
    </rPh>
    <rPh sb="4" eb="6">
      <t>ネンジ</t>
    </rPh>
    <rPh sb="6" eb="8">
      <t>ユウキュウ</t>
    </rPh>
    <rPh sb="8" eb="10">
      <t>キュウカ</t>
    </rPh>
    <rPh sb="10" eb="12">
      <t>シュトク</t>
    </rPh>
    <rPh sb="12" eb="14">
      <t>ジョウキョウ</t>
    </rPh>
    <phoneticPr fontId="4"/>
  </si>
  <si>
    <t>規模別では、規模の大きい事業所ほど導入率が高い傾向にある。</t>
    <rPh sb="6" eb="8">
      <t>キボ</t>
    </rPh>
    <rPh sb="9" eb="10">
      <t>オオ</t>
    </rPh>
    <rPh sb="12" eb="15">
      <t>ジギョウショ</t>
    </rPh>
    <rPh sb="23" eb="25">
      <t>ケイコウ</t>
    </rPh>
    <phoneticPr fontId="4"/>
  </si>
  <si>
    <t xml:space="preserve">　全体の8割以上が雇用の問題があると回答している。雇用の問題があると回答した中で、「求めている人材の確保が困難」「従業員の高齢化」が問題であると回答した事業所が、他と比べ高い割合である。
雇用に関する問題や取り組みの種類としてどの業種、規模においても概ね「人材確保」「従業員の高齢化」に加え「若年層の定着率」に苦慮しており、特に若年層の労働力の確保が課題となっていることがわかる。
</t>
    <rPh sb="1" eb="3">
      <t>ゼンタイ</t>
    </rPh>
    <rPh sb="5" eb="6">
      <t>ワリ</t>
    </rPh>
    <rPh sb="6" eb="8">
      <t>イジョウ</t>
    </rPh>
    <rPh sb="9" eb="11">
      <t>コヨウ</t>
    </rPh>
    <rPh sb="12" eb="14">
      <t>モンダイ</t>
    </rPh>
    <rPh sb="18" eb="20">
      <t>カイトウ</t>
    </rPh>
    <rPh sb="25" eb="27">
      <t>コヨウ</t>
    </rPh>
    <rPh sb="28" eb="30">
      <t>モンダイ</t>
    </rPh>
    <rPh sb="34" eb="36">
      <t>カイトウ</t>
    </rPh>
    <rPh sb="38" eb="39">
      <t>ナカ</t>
    </rPh>
    <rPh sb="42" eb="43">
      <t>モト</t>
    </rPh>
    <rPh sb="47" eb="49">
      <t>ジンザイ</t>
    </rPh>
    <rPh sb="50" eb="52">
      <t>カクホ</t>
    </rPh>
    <rPh sb="53" eb="55">
      <t>コンナン</t>
    </rPh>
    <rPh sb="61" eb="64">
      <t>コウレイカ</t>
    </rPh>
    <rPh sb="66" eb="68">
      <t>モンダイ</t>
    </rPh>
    <rPh sb="72" eb="74">
      <t>カイトウ</t>
    </rPh>
    <rPh sb="76" eb="79">
      <t>ジギョウショ</t>
    </rPh>
    <rPh sb="81" eb="82">
      <t>タ</t>
    </rPh>
    <rPh sb="83" eb="84">
      <t>クラ</t>
    </rPh>
    <rPh sb="85" eb="86">
      <t>タカ</t>
    </rPh>
    <rPh sb="87" eb="89">
      <t>ワリアイ</t>
    </rPh>
    <rPh sb="94" eb="96">
      <t>コヨウ</t>
    </rPh>
    <rPh sb="97" eb="98">
      <t>カン</t>
    </rPh>
    <rPh sb="100" eb="102">
      <t>モンダイ</t>
    </rPh>
    <rPh sb="103" eb="104">
      <t>ト</t>
    </rPh>
    <rPh sb="105" eb="106">
      <t>ク</t>
    </rPh>
    <rPh sb="108" eb="110">
      <t>シュルイ</t>
    </rPh>
    <rPh sb="115" eb="117">
      <t>ギョウシュ</t>
    </rPh>
    <rPh sb="118" eb="120">
      <t>キボ</t>
    </rPh>
    <rPh sb="125" eb="126">
      <t>オオム</t>
    </rPh>
    <rPh sb="134" eb="137">
      <t>ジュウギョウイン</t>
    </rPh>
    <rPh sb="138" eb="141">
      <t>コウレイカ</t>
    </rPh>
    <rPh sb="143" eb="144">
      <t>クワ</t>
    </rPh>
    <rPh sb="146" eb="148">
      <t>ジャクネン</t>
    </rPh>
    <rPh sb="148" eb="149">
      <t>ソウ</t>
    </rPh>
    <rPh sb="150" eb="153">
      <t>テイチャクリツ</t>
    </rPh>
    <rPh sb="155" eb="157">
      <t>クリョ</t>
    </rPh>
    <rPh sb="162" eb="163">
      <t>トク</t>
    </rPh>
    <rPh sb="164" eb="166">
      <t>ジャクネン</t>
    </rPh>
    <rPh sb="166" eb="167">
      <t>ソウ</t>
    </rPh>
    <rPh sb="168" eb="171">
      <t>ロウドウリョク</t>
    </rPh>
    <rPh sb="172" eb="174">
      <t>カクホ</t>
    </rPh>
    <rPh sb="175" eb="177">
      <t>カダイ</t>
    </rPh>
    <phoneticPr fontId="4"/>
  </si>
  <si>
    <t>業種別では、男性・女性ともに</t>
    <rPh sb="6" eb="8">
      <t>ダンセイ</t>
    </rPh>
    <rPh sb="9" eb="11">
      <t>ジョセイ</t>
    </rPh>
    <phoneticPr fontId="4"/>
  </si>
  <si>
    <t>の事業所において、導入率がやや高い。</t>
    <phoneticPr fontId="4"/>
  </si>
  <si>
    <t>で「常用雇用で再雇用」の割合が高く、</t>
    <rPh sb="2" eb="4">
      <t>ジョウヨウ</t>
    </rPh>
    <rPh sb="4" eb="6">
      <t>コヨウ</t>
    </rPh>
    <rPh sb="7" eb="10">
      <t>サイコヨウ</t>
    </rPh>
    <rPh sb="12" eb="14">
      <t>ワリアイ</t>
    </rPh>
    <phoneticPr fontId="9"/>
  </si>
  <si>
    <t>で「パートタイマ―・アルバイトで再雇用」の割合が高い。</t>
    <rPh sb="16" eb="19">
      <t>サイコヨウ</t>
    </rPh>
    <rPh sb="21" eb="23">
      <t>ワリアイ</t>
    </rPh>
    <rPh sb="24" eb="25">
      <t>タカ</t>
    </rPh>
    <phoneticPr fontId="9"/>
  </si>
  <si>
    <t>規模別では、「100人以上」規模の事業所で、定めている割合が高い。</t>
    <rPh sb="10" eb="13">
      <t>ニンイジョウ</t>
    </rPh>
    <rPh sb="14" eb="16">
      <t>キボ</t>
    </rPh>
    <rPh sb="17" eb="20">
      <t>ジギョウショ</t>
    </rPh>
    <phoneticPr fontId="9"/>
  </si>
  <si>
    <t>で定めている割合が高い。</t>
    <rPh sb="1" eb="2">
      <t>サダ</t>
    </rPh>
    <phoneticPr fontId="9"/>
  </si>
  <si>
    <t>規模別では、「50人以上」の事業所で「知っていて理解している」事業所の割合が高い。</t>
    <phoneticPr fontId="9"/>
  </si>
  <si>
    <t>パワーハラスメントへの対策</t>
    <phoneticPr fontId="9"/>
  </si>
  <si>
    <t>39　パワーハラスメントへの対策</t>
    <rPh sb="14" eb="16">
      <t>タイサク</t>
    </rPh>
    <phoneticPr fontId="4"/>
  </si>
  <si>
    <t>パワーハラスメントへの対策（％）</t>
    <rPh sb="11" eb="13">
      <t>タイサク</t>
    </rPh>
    <phoneticPr fontId="4"/>
  </si>
  <si>
    <t>パワーハラスメントへの対策（社）</t>
    <rPh sb="11" eb="13">
      <t>タイサク</t>
    </rPh>
    <rPh sb="14" eb="15">
      <t>シャ</t>
    </rPh>
    <phoneticPr fontId="4"/>
  </si>
  <si>
    <t>業種別　パワーハラスメントへの対策（％）</t>
    <rPh sb="0" eb="2">
      <t>ギョウシュ</t>
    </rPh>
    <rPh sb="2" eb="3">
      <t>ベツ</t>
    </rPh>
    <rPh sb="15" eb="17">
      <t>タイサク</t>
    </rPh>
    <phoneticPr fontId="4"/>
  </si>
  <si>
    <t>業種別　パワーハラスメントへの対策（社）</t>
    <rPh sb="0" eb="2">
      <t>ギョウシュ</t>
    </rPh>
    <rPh sb="2" eb="3">
      <t>ベツ</t>
    </rPh>
    <rPh sb="15" eb="17">
      <t>タイサク</t>
    </rPh>
    <rPh sb="18" eb="19">
      <t>シャ</t>
    </rPh>
    <phoneticPr fontId="4"/>
  </si>
  <si>
    <t>規模別　パワーハラスメントへの対策（％）</t>
    <rPh sb="0" eb="2">
      <t>キボ</t>
    </rPh>
    <rPh sb="2" eb="3">
      <t>ベツ</t>
    </rPh>
    <rPh sb="15" eb="17">
      <t>タイサク</t>
    </rPh>
    <phoneticPr fontId="4"/>
  </si>
  <si>
    <t>規模別　パワーハラスメントへの対策（社）</t>
    <rPh sb="0" eb="2">
      <t>キボ</t>
    </rPh>
    <rPh sb="2" eb="3">
      <t>ベツ</t>
    </rPh>
    <rPh sb="15" eb="17">
      <t>タイサク</t>
    </rPh>
    <rPh sb="18" eb="19">
      <t>シャ</t>
    </rPh>
    <phoneticPr fontId="4"/>
  </si>
  <si>
    <t>セクシャルハラスメントの防止策</t>
    <rPh sb="12" eb="14">
      <t>ボウシ</t>
    </rPh>
    <rPh sb="14" eb="15">
      <t>サク</t>
    </rPh>
    <phoneticPr fontId="4"/>
  </si>
  <si>
    <t>パワーハラスメントの防止策</t>
    <rPh sb="10" eb="12">
      <t>ボウシ</t>
    </rPh>
    <rPh sb="12" eb="13">
      <t>サク</t>
    </rPh>
    <phoneticPr fontId="4"/>
  </si>
  <si>
    <t>パワーハラスメント防止策（業種別）</t>
    <rPh sb="9" eb="11">
      <t>ボウシ</t>
    </rPh>
    <rPh sb="11" eb="12">
      <t>サク</t>
    </rPh>
    <rPh sb="13" eb="15">
      <t>ギョウシュ</t>
    </rPh>
    <rPh sb="15" eb="16">
      <t>ベツ</t>
    </rPh>
    <phoneticPr fontId="4"/>
  </si>
  <si>
    <t>パワーハラスメント防止策（規模別）</t>
    <rPh sb="9" eb="11">
      <t>ボウシ</t>
    </rPh>
    <rPh sb="11" eb="12">
      <t>サク</t>
    </rPh>
    <rPh sb="13" eb="15">
      <t>キボ</t>
    </rPh>
    <rPh sb="15" eb="16">
      <t>ベツ</t>
    </rPh>
    <phoneticPr fontId="4"/>
  </si>
  <si>
    <t>アンケート　問37</t>
    <rPh sb="6" eb="7">
      <t>トイ</t>
    </rPh>
    <phoneticPr fontId="4"/>
  </si>
  <si>
    <t>アンケート　問36</t>
    <rPh sb="6" eb="7">
      <t>トイ</t>
    </rPh>
    <phoneticPr fontId="4"/>
  </si>
  <si>
    <t>アンケート　問34</t>
    <rPh sb="6" eb="7">
      <t>トイ</t>
    </rPh>
    <phoneticPr fontId="4"/>
  </si>
  <si>
    <t>アンケート　問35</t>
    <rPh sb="6" eb="7">
      <t>トイ</t>
    </rPh>
    <phoneticPr fontId="4"/>
  </si>
  <si>
    <t>不動産業を除くすべての業種で必要性があると回答している割合が60％を超えている。</t>
    <rPh sb="0" eb="3">
      <t>フドウサン</t>
    </rPh>
    <rPh sb="3" eb="4">
      <t>ギョウ</t>
    </rPh>
    <rPh sb="5" eb="6">
      <t>ノゾ</t>
    </rPh>
    <rPh sb="11" eb="13">
      <t>ギョウシュ</t>
    </rPh>
    <rPh sb="27" eb="29">
      <t>ワリアイ</t>
    </rPh>
    <rPh sb="34" eb="35">
      <t>コ</t>
    </rPh>
    <phoneticPr fontId="4"/>
  </si>
  <si>
    <t>38　パワーハラスメントへの対策</t>
    <rPh sb="14" eb="16">
      <t>タイサク</t>
    </rPh>
    <phoneticPr fontId="4"/>
  </si>
  <si>
    <t>全体的に割合が低いが業種別では、</t>
    <rPh sb="0" eb="3">
      <t>ゼンタイテキ</t>
    </rPh>
    <rPh sb="4" eb="6">
      <t>ワリアイ</t>
    </rPh>
    <rPh sb="7" eb="8">
      <t>ヒク</t>
    </rPh>
    <rPh sb="10" eb="12">
      <t>ギョウシュ</t>
    </rPh>
    <rPh sb="12" eb="13">
      <t>ベツ</t>
    </rPh>
    <phoneticPr fontId="4"/>
  </si>
  <si>
    <t>規模別では、規模が大きい事業所ほど対策している割合が低い。</t>
    <rPh sb="26" eb="27">
      <t>ヒク</t>
    </rPh>
    <phoneticPr fontId="9"/>
  </si>
  <si>
    <t>規模別では、規模が大きい事業所ほど導入率が高く、「30人以上」の事業所で85％を超えている。</t>
    <rPh sb="27" eb="30">
      <t>ニンイジョウ</t>
    </rPh>
    <rPh sb="32" eb="35">
      <t>ジギョウショ</t>
    </rPh>
    <rPh sb="40" eb="41">
      <t>コ</t>
    </rPh>
    <phoneticPr fontId="4"/>
  </si>
  <si>
    <t>の事業所が、「策定した」と回答した割合が100%となった。</t>
    <phoneticPr fontId="4"/>
  </si>
  <si>
    <t>の事業所で、「常用雇用で再雇用」の割合が高い。</t>
    <rPh sb="7" eb="9">
      <t>ジョウヨウ</t>
    </rPh>
    <rPh sb="9" eb="11">
      <t>コヨウ</t>
    </rPh>
    <rPh sb="12" eb="13">
      <t>サイ</t>
    </rPh>
    <rPh sb="13" eb="15">
      <t>コヨウ</t>
    </rPh>
    <rPh sb="17" eb="19">
      <t>ワリアイ</t>
    </rPh>
    <rPh sb="20" eb="21">
      <t>タカ</t>
    </rPh>
    <phoneticPr fontId="9"/>
  </si>
  <si>
    <t>規模別では「10人以上」の事業所で、あると回答した割合が高い。</t>
    <phoneticPr fontId="9"/>
  </si>
  <si>
    <t>アンケート　問33</t>
    <rPh sb="6" eb="7">
      <t>トイ</t>
    </rPh>
    <phoneticPr fontId="4"/>
  </si>
  <si>
    <t>定年引上げ</t>
    <rPh sb="0" eb="4">
      <t>テイネンヒキア</t>
    </rPh>
    <phoneticPr fontId="4"/>
  </si>
  <si>
    <t>継続雇用</t>
    <rPh sb="0" eb="4">
      <t>ケイゾクコヨウ</t>
    </rPh>
    <phoneticPr fontId="4"/>
  </si>
  <si>
    <t>定年廃止</t>
    <rPh sb="0" eb="4">
      <t>テイネンハイシ</t>
    </rPh>
    <phoneticPr fontId="4"/>
  </si>
  <si>
    <t>に雇用促進制度がある割合が高い。</t>
  </si>
  <si>
    <t>　定年後の雇用促進制度の有無について、「あり」と回答した事業所は全体で67.4%となった。
　業種別では、「情報通信業」「運輸業」に雇用促進制度がある割合が高い。
　規模別では、規模が大きい事業所ほど雇用促進制度がある割合が高い。
※回答上位（資料編より抜粋）
　継続雇用　：   436社
　定年廃止　：   168社</t>
  </si>
  <si>
    <t>規模別においては、「1～4人」の事業所を除いて80％以上、週休二日制を導入している。</t>
    <rPh sb="13" eb="14">
      <t>ニン</t>
    </rPh>
    <rPh sb="16" eb="19">
      <t>ジギョウショ</t>
    </rPh>
    <rPh sb="20" eb="21">
      <t>ノゾ</t>
    </rPh>
    <phoneticPr fontId="4"/>
  </si>
  <si>
    <t>　週休二日制の実施状況について、「行っている」と回答した事業所は全体で83.2%となった。
　どの業種も概ね週休二日制を導入しているが、「飲食店・宿泊業」では導入率が低い。
　規模別においては、「1～4人」の事業所を除いて80％以上、週休二日制を導入している。</t>
  </si>
  <si>
    <t>規模別では、規模が大きい事業所ほど定年制度がある割合が高く、「50人以上」の事業所では、定年制の導入率が100％となっている。</t>
    <rPh sb="33" eb="36">
      <t>ニンイジョウ</t>
    </rPh>
    <rPh sb="38" eb="41">
      <t>ジギョウショ</t>
    </rPh>
    <rPh sb="44" eb="47">
      <t>テイネンセイ</t>
    </rPh>
    <rPh sb="48" eb="50">
      <t>ドウニュウ</t>
    </rPh>
    <rPh sb="50" eb="51">
      <t>リツ</t>
    </rPh>
    <phoneticPr fontId="4"/>
  </si>
  <si>
    <t>　定年制の有無について、「あり」と回答した事業所は全体で58.9%となった。
　業種別では、「情報通信業」「運輸業」において、定年制の導入率が高いが、「飲食店・宿泊業」は低い。
　規模別では、規模が大きい事業所ほど定年制度がある割合が高く、「50人以上」の事業所では、定年制の導入率が100％となっている。</t>
  </si>
  <si>
    <t>　退職金制度の有無について、「あり」と回答した事業所は全体で68.2%となった。
　業種別では、「運輸業」「情報通信業」「金融･保険業」に退職金制度がある割合が高い。
　規模別では、規模が大きい事業所ほど退職金制度がある割合が高い。</t>
  </si>
  <si>
    <t>規模別では、「1～4人」の事業所が他と比べ、8時間超の割合が高い</t>
    <rPh sb="10" eb="11">
      <t>ニン</t>
    </rPh>
    <phoneticPr fontId="4"/>
  </si>
  <si>
    <t>　常用従業員の１日あたりの所定労働時間について、8時間以下と回答した事業所が全体の89.8%となり、8時間超は4.6%となった。
　業種別では、「運輸業」「飲食店・宿泊業」で8時間超の割合が高い。
　規模別では、「1～4人」の事業所が他と比べ、8時間超の割合が高い</t>
  </si>
  <si>
    <t>　変形労働時間制の有無について、何らかの制度を導入している事業所は全体で36.3%となった。
　業種別では、「情報通信業」「教育・学習支援業」で変形労働時間制の導入割合が高い。また、「運輸業」「建設業」「教育・学習支援業」で一年単位の変形労働時間制を導入している割合が高い。
　規模別では、規模の大きい事業所ほど導入率が高い傾向にある。</t>
  </si>
  <si>
    <t>　「団塊世代退職」「若年層定着率」「人材確保」「従業員高齢化」「労働時間短縮」「福利厚生充実」「人件費高騰」等の雇用に関する問題に取り組む必要があるかについて、「ある」と回答した事業所は全体で83.3%となった。
　業種別にみると、不動産業を除くすべての業種で必要性があると回答している割合が60％を超えている。
　規模別では、規模が大きい事業所ほど、雇用の問題に関心を持っている傾向にある。</t>
  </si>
  <si>
    <t>規模別では、「30人以上」規模の事業所で、「完全週休2日制」を実施している割合が50％を超えている。</t>
    <rPh sb="9" eb="12">
      <t>ニンイジョウ</t>
    </rPh>
    <phoneticPr fontId="4"/>
  </si>
  <si>
    <t>　週休二日制の種類については、「完全週休2日制」が最も多く、全体の40.7%となった。
　業種別では、「金融･保険業」「情報通信業」で「完全週休2日制」の割合が高い。
　規模別では、「30人以上」規模の事業所で、「完全週休2日制」を実施している割合が50％を超えている。</t>
  </si>
  <si>
    <t>規模別では、「50～99人」規模の事業所で取得率がやや低い。（注：1人あたりの付与日数に違いあり）</t>
    <rPh sb="12" eb="13">
      <t>ニン</t>
    </rPh>
    <rPh sb="14" eb="16">
      <t>キボ</t>
    </rPh>
    <phoneticPr fontId="4"/>
  </si>
  <si>
    <t>　年次有給休暇の状況について、全体では従業員一人あたりに付与される有給休暇は27.3日、取得日数は11.0日であり、取得率は40.4%となった。
　業種別では、「飲食店・宿泊業」の取得率が低い。
　規模別では、「50～99人」規模の事業所で取得率がやや低い。（注：1人あたりの付与日数に違いあり）</t>
  </si>
  <si>
    <t>規模別では、規模が大きい事業所ほど定めている割合が高く、「30人以上」規模では、90％を超えている。</t>
    <rPh sb="17" eb="18">
      <t>サダ</t>
    </rPh>
    <rPh sb="22" eb="24">
      <t>ワリアイ</t>
    </rPh>
    <rPh sb="44" eb="45">
      <t>コ</t>
    </rPh>
    <phoneticPr fontId="4"/>
  </si>
  <si>
    <t>　介護休業制度について、「定めている」と回答した事業所は全体で43.9%と前回の50.0%を下回った。
　業種別では、「情報通信業」「運輸業」が他と比べ定めている割合が高い。
　規模別では、規模が大きい事業所ほど定めている割合が高く、「30人以上」規模では、90％を超えている。</t>
  </si>
  <si>
    <t>規模別では、規模が大きい事業所ほど、定めている割合が高く、「30人以上」規模の事業所では100％であった。</t>
    <rPh sb="32" eb="33">
      <t>ニン</t>
    </rPh>
    <rPh sb="33" eb="35">
      <t>イジョウ</t>
    </rPh>
    <rPh sb="36" eb="38">
      <t>キボ</t>
    </rPh>
    <rPh sb="39" eb="42">
      <t>ジギョウショ</t>
    </rPh>
    <phoneticPr fontId="4"/>
  </si>
  <si>
    <t>　育児休業制度について、「定めている」と回答した事業所は全体で55.5%と、前回の61.0%を下回った。
　業種別では、「情報通信業」「運輸業」「医療・福祉」が他の業種と比べ、定めている割合が高い。
　規模別では、規模が大きい事業所ほど、定めている割合が高く、「30人以上」規模の事業所では100％であった。
　男女別にみると、取得率は、女性は96.2%（前年99.4%)、男性は23.4%（前年16.1%）であった。</t>
  </si>
  <si>
    <t>　女性管理職について、「いる」と回答した事業所は全体で39.5%となった。
　業種別では、全体的に「いない」との回答が多いが、「教育・学習支援業」「情報通信業」「医療・福祉」で女性管理職がいる割合が高い。
　規模別では、規模が大きい事業所ほど、女性管理職がいる割合が高い。</t>
  </si>
  <si>
    <t>　女性管理職の割合について、「50％以上」と回答した事業所が全体で23.8%となった（前年:24.9%）。
　業種別では、「教育・学習支援業」「医療・福祉」が「50％以上」いる区分の中で、割合が他業種と比べ高い。
　</t>
  </si>
  <si>
    <t>　セクシャルハラスメントへの対策について、「している」と回答した事業所は全体で35.9%となった（前年:37.6%）。
　業種別では、「情報通信業」「運輸業」「金融･保険業」が他の業種と比べ対策をしている割合が高い。
　規模別では、規模が大きい事業所ほど対策している割合が高い。</t>
  </si>
  <si>
    <t>が他の業種と比べ対策をしている割合がやや高い。</t>
    <phoneticPr fontId="9"/>
  </si>
  <si>
    <t>　パワーハラスメントへの対策について、「している」と回答した事業所は全体で27.4%となった（前年:なし）。
　全体的に割合が低いが業種別では、「不動産業」「製造業」「飲食店・宿泊業」が他の業種と比べ対策をしている割合がやや高い。
　規模別では、規模が大きい事業所ほど対策している割合が低い。</t>
  </si>
  <si>
    <t>、女性は「100人以上」の事業所で高い金額を示している。</t>
    <rPh sb="1" eb="3">
      <t>ジョセイ</t>
    </rPh>
    <rPh sb="8" eb="11">
      <t>ニンイジョウ</t>
    </rPh>
    <phoneticPr fontId="4"/>
  </si>
  <si>
    <t>　パートタイマーの平均時間給は、男性：1,136.8円、女性：1,071.7円となった。
　業種別では、男性・女性ともに「教育・学習支援業」で高い値を示した。規模別では、男性は「10～29人」、女性は「100人以上」の事業所で高い金額を示している。</t>
  </si>
  <si>
    <t>　パートタイマーの有給休暇制度について、「あり」と回答した事業所が全体で48.3%となった。
　業種別では、「医療・福祉」「運輸業」において導入率が高い。
　規模別では、規模が大きい事業所ほど導入率が高く、「30人以上」の事業所で85％を超えている。</t>
  </si>
  <si>
    <t>　パートタイマーの退職金制度について、「あり」と回答した事業所は全体で8.2%となった。
　業種別では、「医療・福祉」「情報通信業」において導入率が他の業種に比べ高い。
　規模別では、「10～29人」「5～9人」の事業所において、導入率がやや高い。</t>
  </si>
  <si>
    <t>　次世代育成支援対策推進法にもとづく一般事業主行動計画（従業員数が101人以上の事業所は策定義務あり、100人以下は努力義務のみ）について、「策定した」「策定中」と回答した事業所が全体の10.6%となった。
　業種別では、「金融･保険業」「医療・福祉」において「策定した」と回答した割合が高い。
　規模別では、「100人以上」の事業所が、「策定した」と回答した割合が100%となった。</t>
  </si>
  <si>
    <t>　未就学児養育者への支援制度について、「実施している」と回答した事業所が全体で44.6%となった。
　業種別では、「情報通信業」「教育・学習支援業」「医療・福祉」で、規模別では、「30人以上」の事業所において、実施率が高い。
【実施項目】～資料編より抜粋
　勤務時間短縮　フレックスタイム制
　看護休暇　時差出勤等
　※実施結果（上位3項目）
　　勤務時間短縮　 　　379社
　　時間外制限措置　　 174社
　　看護休暇　　       138社</t>
  </si>
  <si>
    <t>　介護休業制度以外の支援制度について、「実施している」と回答した事業所が全体で39.1%となった。
　業種別では、「情報通信業」「教育・学習支援業」「運輸業」で、規模別では、「30人以上」の事業所において、実施率が高い。
【実施項目】～資料編より抜粋
　勤務時間短縮　フレックスタイム制
　看護休暇　時差出勤等
　※実施結果（上位3項目）
　　勤務時間短縮　 　　298社
　　時間外制限措置　　 160社
　　看護休暇　　       136社</t>
  </si>
  <si>
    <t>　出産･育児･介護等による退職者の再雇用について、「常用雇用で再雇用」と回答した事業所が全体で24.6%、「パートタイマー・アルバイトで再雇用」は11.4%となった。
　業種別では、「情報通信業」「医療・福祉」で「常用雇用で再雇用」の割合が高く、「教育・学習支援業」で「パートタイマ―・アルバイトで再雇用」の割合が高い。
　規模別では、「10～29人」の事業所で、「常用雇用で再雇用」の割合が高い。</t>
  </si>
  <si>
    <t>の事業所が、「策定した」と回答した割合が100%となった。</t>
    <phoneticPr fontId="9"/>
  </si>
  <si>
    <t>　女性活躍推進法にもとづく一般事業主行動計画（従業員数が301人以上の事業所は策定義務あり、300人以下は努力義務のみ）について、「策定した」「策定中」と回答した事業所が全体の11.1%となった。
　業種別では、「金融･保険業」において「策定した」と回答した割合が高い。
　規模別では、「100人以上」の事業所が、「策定した」と回答した割合が100%となった。</t>
  </si>
  <si>
    <t>　性別により評価しない人事考課基準の有無について、「定めている」と回答した事業所が全体で62.5%となった。
　業種別では、「情報通信業」「金融･保険業」が他と比べて、定めている割合が高い。
　規模別では、「100人以上」規模の事業所で、定めている割合が高い。</t>
  </si>
  <si>
    <t>規模別では、「50～99人」規模の事業所で改善に努めている割合が高い。</t>
    <rPh sb="12" eb="13">
      <t>ニン</t>
    </rPh>
    <phoneticPr fontId="9"/>
  </si>
  <si>
    <t>　性別役割分担の慣行改善について、「努めている」と回答した事業所が全体で70.1%となった。
　業種別では、「情報通信業」「医療・福祉」で改善に努めている割合が高い。
　規模別では、「50～99人」規模の事業所で改善に努めている割合が高い。</t>
  </si>
  <si>
    <t>規模別では、「10～29人」の規模の事業所で定めている割合がやや高い。</t>
    <rPh sb="22" eb="23">
      <t>サダ</t>
    </rPh>
    <rPh sb="27" eb="29">
      <t>ワリアイ</t>
    </rPh>
    <rPh sb="32" eb="33">
      <t>タカ</t>
    </rPh>
    <phoneticPr fontId="9"/>
  </si>
  <si>
    <t>　女性管理職登用について、「定めている」と回答した事業所が全体で29.4%となった。
　業種別では、「情報通信業」「教育・学習支援業」「医療・福祉」で定めている割合が高い。
　規模別では、「10～29人」の規模の事業所で定めている割合がやや高い。</t>
  </si>
  <si>
    <t>　臨時従業員（派遣職員）・パートタイム労働者の常用従業員への転換はあるかという質問に対し「ある」と回答した事業所は全体で47.3%となった。
　業種別では、「医療・福祉」「情報通信業」「教育・学習支援業」で、「ある」と回答した割合が高い。
　規模別では「10人以上」の事業所で、あると回答した割合が高い。</t>
  </si>
  <si>
    <t>　公正採用選考人権啓発推進員制度についての問いに対して、「知っていて理解している」事業所の割合は全体で2.9%となった。
　業種別では、「知っていて理解している」事業所は「運輸業」が他の業種に比べ高い割合を示している。
　規模別では、「50人以上」の事業所で「知っていて理解している」事業所の割合が高い。
※この問いは、常時使用する従業員の数が30人以上の事業所が対象。無回答を除く対象事業所53社中31社（58.5%）が制度を知っていて理解している。</t>
  </si>
  <si>
    <t>　公正採用選考人権啓発推進員の設置の有無について、全体で「あり」と回答した事業所は2.6%であった。
　業種別では、「運輸業」が他の業種より、設置している割合が高い。
　規模別では、「100人以上」の事業所が、他の規模の事業所に比べ、設置している割合が高い。
※この問いは、常時使用する従業員の数が30人以上の事業所が対象。無回答を除く対象事業所53社中28社（52.8%）が公正採用選考人権啓発推進員を設置している。</t>
  </si>
  <si>
    <t>　パートタイマー１日の平均労働時間について、「5時間以上6時間未満」と回答した事業所の割合が高かった。
　業種別では、「4時間未満」の割合が高いのは「医療・福祉」で、「7時間以上」の割合が高いのは「運輸業」であった。
　規模別では、「4時間未満」の割合が高いのは「1～4人」の事業所で、「7時間以上」の割合が高いのは「30人～49人」規模の事業所となった。</t>
    <rPh sb="9" eb="10">
      <t>ニチ</t>
    </rPh>
    <rPh sb="11" eb="13">
      <t>ヘイキン</t>
    </rPh>
    <rPh sb="13" eb="15">
      <t>ロウドウ</t>
    </rPh>
    <rPh sb="15" eb="17">
      <t>ジカン</t>
    </rPh>
    <rPh sb="24" eb="28">
      <t>ジカンイジョウ</t>
    </rPh>
    <rPh sb="29" eb="31">
      <t>ジカン</t>
    </rPh>
    <rPh sb="31" eb="33">
      <t>ミマン</t>
    </rPh>
    <rPh sb="35" eb="37">
      <t>カイトウ</t>
    </rPh>
    <rPh sb="39" eb="42">
      <t>ジギョウショ</t>
    </rPh>
    <rPh sb="43" eb="45">
      <t>ワリアイ</t>
    </rPh>
    <rPh sb="46" eb="47">
      <t>タカ</t>
    </rPh>
    <rPh sb="53" eb="55">
      <t>ギョウシュ</t>
    </rPh>
    <rPh sb="55" eb="56">
      <t>ベツ</t>
    </rPh>
    <rPh sb="75" eb="77">
      <t>イリョウ</t>
    </rPh>
    <rPh sb="78" eb="80">
      <t>フクシ</t>
    </rPh>
    <rPh sb="91" eb="93">
      <t>ワリアイ</t>
    </rPh>
    <rPh sb="94" eb="95">
      <t>タカ</t>
    </rPh>
    <rPh sb="99" eb="102">
      <t>ウンユギョウ</t>
    </rPh>
    <rPh sb="110" eb="112">
      <t>キボ</t>
    </rPh>
    <rPh sb="112" eb="113">
      <t>ベツ</t>
    </rPh>
    <rPh sb="118" eb="120">
      <t>ジカン</t>
    </rPh>
    <rPh sb="120" eb="122">
      <t>ミマン</t>
    </rPh>
    <rPh sb="135" eb="136">
      <t>ニン</t>
    </rPh>
    <rPh sb="138" eb="141">
      <t>ジギョウショ</t>
    </rPh>
    <rPh sb="151" eb="153">
      <t>ワリアイ</t>
    </rPh>
    <rPh sb="154" eb="155">
      <t>タカ</t>
    </rPh>
    <rPh sb="161" eb="162">
      <t>ニン</t>
    </rPh>
    <rPh sb="165" eb="166">
      <t>ニン</t>
    </rPh>
    <rPh sb="167" eb="169">
      <t>キボ</t>
    </rPh>
    <rPh sb="170" eb="173">
      <t>ジギョウショ</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</si>
</sst>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_);[Red]\(0.0\)"/>
    <numFmt numFmtId="177" formatCode="#,##0.0_ "/>
    <numFmt numFmtId="178" formatCode="0.0%"/>
    <numFmt numFmtId="179" formatCode="#,###&quot;人&quot;"/>
    <numFmt numFmtId="180" formatCode="#,###&quot;件&quot;"/>
    <numFmt numFmtId="181" formatCode="#,###.0&quot;人&quot;"/>
    <numFmt numFmtId="182" formatCode="#,###&quot;社&quot;"/>
    <numFmt numFmtId="183" formatCode="#,###.0&quot;歳&quot;"/>
    <numFmt numFmtId="184" formatCode="#,###&quot;円&quot;"/>
    <numFmt numFmtId="185" formatCode="h:mm;@"/>
    <numFmt numFmtId="186" formatCode="#,###&quot;日&quot;"/>
    <numFmt numFmtId="187" formatCode="#,###.0&quot;日&quot;"/>
    <numFmt numFmtId="188" formatCode="#,###.0&quot;円&quot;"/>
    <numFmt numFmtId="189" formatCode="#,##0.00_ "/>
    <numFmt numFmtId="190" formatCode="0.0_ "/>
  </numFmts>
  <fonts count="34">
    <font>
      <sz val="10"/>
      <name val="HGｺﾞｼｯｸM"/>
      <family val="3"/>
      <charset val="128"/>
    </font>
    <font>
      <sz val="10"/>
      <name val="HGｺﾞｼｯｸM"/>
      <family val="3"/>
      <charset val="128"/>
    </font>
    <font>
      <sz val="10"/>
      <name val="HGｺﾞｼｯｸM"/>
      <family val="3"/>
      <charset val="128"/>
    </font>
    <font>
      <sz val="11"/>
      <name val="ＭＳ Ｐゴシック"/>
      <family val="3"/>
      <charset val="128"/>
    </font>
    <font>
      <sz val="6"/>
      <name val="ＭＳ Ｐゴシック"/>
      <family val="3"/>
      <charset val="128"/>
    </font>
    <font>
      <sz val="8"/>
      <name val="HGｺﾞｼｯｸM"/>
      <family val="3"/>
      <charset val="128"/>
    </font>
    <font>
      <sz val="8"/>
      <color indexed="8"/>
      <name val="HGｺﾞｼｯｸM"/>
      <family val="3"/>
      <charset val="128"/>
    </font>
    <font>
      <sz val="8"/>
      <color indexed="12"/>
      <name val="HGｺﾞｼｯｸM"/>
      <family val="3"/>
      <charset val="128"/>
    </font>
    <font>
      <sz val="8"/>
      <color indexed="10"/>
      <name val="HGｺﾞｼｯｸM"/>
      <family val="3"/>
      <charset val="128"/>
    </font>
    <font>
      <sz val="6"/>
      <name val="HGｺﾞｼｯｸM"/>
      <family val="3"/>
      <charset val="128"/>
    </font>
    <font>
      <sz val="8"/>
      <name val="ＭＳ Ｐゴシック"/>
      <family val="3"/>
      <charset val="128"/>
    </font>
    <font>
      <sz val="6"/>
      <color indexed="8"/>
      <name val="HGｺﾞｼｯｸM"/>
      <family val="3"/>
      <charset val="128"/>
    </font>
    <font>
      <b/>
      <sz val="8"/>
      <color indexed="8"/>
      <name val="HGｺﾞｼｯｸM"/>
      <family val="3"/>
      <charset val="128"/>
    </font>
    <font>
      <b/>
      <sz val="8"/>
      <name val="HGｺﾞｼｯｸM"/>
      <family val="3"/>
      <charset val="128"/>
    </font>
    <font>
      <b/>
      <sz val="10"/>
      <name val="HGｺﾞｼｯｸM"/>
      <family val="3"/>
      <charset val="128"/>
    </font>
    <font>
      <sz val="28"/>
      <name val="HGｺﾞｼｯｸM"/>
      <family val="3"/>
      <charset val="128"/>
    </font>
    <font>
      <sz val="14"/>
      <name val="HGｺﾞｼｯｸM"/>
      <family val="3"/>
      <charset val="128"/>
    </font>
    <font>
      <sz val="18"/>
      <name val="HGｺﾞｼｯｸM"/>
      <family val="3"/>
      <charset val="128"/>
    </font>
    <font>
      <sz val="9"/>
      <name val="HGｺﾞｼｯｸM"/>
      <family val="3"/>
      <charset val="128"/>
    </font>
    <font>
      <sz val="9"/>
      <name val="ＭＳ ゴシック"/>
      <family val="3"/>
      <charset val="128"/>
    </font>
    <font>
      <sz val="9"/>
      <color indexed="8"/>
      <name val="ＭＳ ゴシック"/>
      <family val="3"/>
      <charset val="128"/>
    </font>
    <font>
      <b/>
      <sz val="9"/>
      <name val="ＭＳ ゴシック"/>
      <family val="3"/>
      <charset val="128"/>
    </font>
    <font>
      <b/>
      <sz val="9"/>
      <name val="ＭＳ Ｐゴシック"/>
      <family val="3"/>
      <charset val="128"/>
    </font>
    <font>
      <b/>
      <sz val="9"/>
      <color indexed="12"/>
      <name val="ＭＳ Ｐゴシック"/>
      <family val="3"/>
      <charset val="128"/>
    </font>
    <font>
      <b/>
      <sz val="9"/>
      <color indexed="10"/>
      <name val="ＭＳ Ｐゴシック"/>
      <family val="3"/>
      <charset val="128"/>
    </font>
    <font>
      <b/>
      <sz val="9"/>
      <color indexed="8"/>
      <name val="ＭＳ ゴシック"/>
      <family val="3"/>
      <charset val="128"/>
    </font>
    <font>
      <sz val="9"/>
      <color indexed="12"/>
      <name val="ＭＳ ゴシック"/>
      <family val="3"/>
      <charset val="128"/>
    </font>
    <font>
      <b/>
      <sz val="9"/>
      <color indexed="10"/>
      <name val="ＭＳ ゴシック"/>
      <family val="3"/>
      <charset val="128"/>
    </font>
    <font>
      <sz val="10"/>
      <name val="HGｺﾞｼｯｸM"/>
      <family val="3"/>
      <charset val="128"/>
    </font>
    <font>
      <u/>
      <sz val="8"/>
      <name val="HGｺﾞｼｯｸM"/>
      <family val="3"/>
      <charset val="128"/>
    </font>
    <font>
      <sz val="8"/>
      <color indexed="12"/>
      <name val="ＭＳ ゴシック"/>
      <family val="3"/>
      <charset val="128"/>
    </font>
    <font>
      <b/>
      <sz val="9"/>
      <color indexed="81"/>
      <name val="ＭＳ Ｐゴシック"/>
      <family val="3"/>
      <charset val="128"/>
    </font>
    <font>
      <b/>
      <sz val="9"/>
      <color rgb="FFFF0000"/>
      <name val="ＭＳ Ｐゴシック"/>
      <family val="3"/>
      <charset val="128"/>
    </font>
    <font>
      <sz val="10.5"/>
      <name val="HGｺﾞｼｯｸM"/>
      <family val="3"/>
      <charset val="128"/>
    </font>
  </fonts>
  <fills count="15">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indexed="55"/>
        <bgColor indexed="64"/>
      </patternFill>
    </fill>
    <fill>
      <patternFill patternType="solid">
        <fgColor indexed="43"/>
        <bgColor indexed="64"/>
      </patternFill>
    </fill>
    <fill>
      <patternFill patternType="solid">
        <fgColor indexed="13"/>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rgb="FFFFFF99"/>
        <bgColor indexed="64"/>
      </patternFill>
    </fill>
    <fill>
      <patternFill patternType="solid">
        <fgColor rgb="FF969696"/>
        <bgColor indexed="64"/>
      </patternFill>
    </fill>
    <fill>
      <patternFill patternType="solid">
        <fgColor theme="0" tint="-0.34998626667073579"/>
        <bgColor indexed="64"/>
      </patternFill>
    </fill>
  </fills>
  <borders count="135">
    <border>
      <left/>
      <right/>
      <top/>
      <bottom/>
      <diagonal/>
    </border>
    <border>
      <left style="medium">
        <color indexed="64"/>
      </left>
      <right/>
      <top style="thin">
        <color indexed="64"/>
      </top>
      <bottom style="thin">
        <color indexed="64"/>
      </bottom>
      <diagonal/>
    </border>
    <border>
      <left style="medium">
        <color indexed="64"/>
      </left>
      <right/>
      <top style="thin">
        <color indexed="64"/>
      </top>
      <bottom style="double">
        <color indexed="64"/>
      </bottom>
      <diagonal/>
    </border>
    <border>
      <left style="medium">
        <color indexed="64"/>
      </left>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double">
        <color indexed="64"/>
      </bottom>
      <diagonal/>
    </border>
    <border>
      <left style="thin">
        <color indexed="64"/>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style="medium">
        <color indexed="64"/>
      </left>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double">
        <color indexed="64"/>
      </left>
      <right style="medium">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right/>
      <top/>
      <bottom style="medium">
        <color indexed="64"/>
      </bottom>
      <diagonal/>
    </border>
    <border>
      <left style="double">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top/>
      <bottom style="thin">
        <color indexed="64"/>
      </bottom>
      <diagonal/>
    </border>
    <border>
      <left/>
      <right/>
      <top style="thin">
        <color indexed="64"/>
      </top>
      <bottom style="thin">
        <color indexed="64"/>
      </bottom>
      <diagonal/>
    </border>
    <border>
      <left style="medium">
        <color indexed="64"/>
      </left>
      <right style="thin">
        <color indexed="64"/>
      </right>
      <top/>
      <bottom style="double">
        <color indexed="64"/>
      </bottom>
      <diagonal/>
    </border>
    <border>
      <left/>
      <right style="thin">
        <color indexed="64"/>
      </right>
      <top/>
      <bottom style="double">
        <color indexed="64"/>
      </bottom>
      <diagonal/>
    </border>
    <border>
      <left/>
      <right/>
      <top/>
      <bottom style="double">
        <color indexed="64"/>
      </bottom>
      <diagonal/>
    </border>
    <border>
      <left style="double">
        <color indexed="64"/>
      </left>
      <right style="medium">
        <color indexed="64"/>
      </right>
      <top/>
      <bottom style="double">
        <color indexed="64"/>
      </bottom>
      <diagonal/>
    </border>
    <border>
      <left style="thin">
        <color indexed="64"/>
      </left>
      <right style="double">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thin">
        <color indexed="64"/>
      </right>
      <top/>
      <bottom/>
      <diagonal/>
    </border>
    <border>
      <left style="medium">
        <color indexed="64"/>
      </left>
      <right style="medium">
        <color indexed="64"/>
      </right>
      <top/>
      <bottom/>
      <diagonal/>
    </border>
    <border>
      <left/>
      <right style="thin">
        <color indexed="64"/>
      </right>
      <top/>
      <bottom/>
      <diagonal/>
    </border>
    <border>
      <left style="thin">
        <color indexed="64"/>
      </left>
      <right style="medium">
        <color indexed="64"/>
      </right>
      <top/>
      <bottom/>
      <diagonal/>
    </border>
    <border>
      <left/>
      <right/>
      <top style="thin">
        <color indexed="64"/>
      </top>
      <bottom style="double">
        <color indexed="64"/>
      </bottom>
      <diagonal/>
    </border>
    <border>
      <left style="double">
        <color indexed="64"/>
      </left>
      <right style="medium">
        <color indexed="64"/>
      </right>
      <top style="medium">
        <color indexed="64"/>
      </top>
      <bottom style="thin">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top/>
      <bottom/>
      <diagonal/>
    </border>
    <border>
      <left style="double">
        <color indexed="64"/>
      </left>
      <right style="medium">
        <color indexed="64"/>
      </right>
      <top style="medium">
        <color indexed="64"/>
      </top>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double">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double">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medium">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style="medium">
        <color indexed="64"/>
      </left>
      <right style="medium">
        <color indexed="64"/>
      </right>
      <top style="double">
        <color indexed="64"/>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top/>
      <bottom/>
      <diagonal/>
    </border>
    <border>
      <left style="thin">
        <color indexed="64"/>
      </left>
      <right style="thin">
        <color indexed="64"/>
      </right>
      <top/>
      <bottom/>
      <diagonal/>
    </border>
    <border>
      <left style="medium">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thin">
        <color indexed="64"/>
      </left>
      <right style="double">
        <color indexed="64"/>
      </right>
      <top style="medium">
        <color indexed="64"/>
      </top>
      <bottom style="thin">
        <color indexed="64"/>
      </bottom>
      <diagonal/>
    </border>
    <border diagonalDown="1">
      <left style="hair">
        <color indexed="64"/>
      </left>
      <right style="hair">
        <color indexed="64"/>
      </right>
      <top style="hair">
        <color indexed="64"/>
      </top>
      <bottom style="hair">
        <color indexed="64"/>
      </bottom>
      <diagonal style="hair">
        <color indexed="64"/>
      </diagonal>
    </border>
    <border>
      <left/>
      <right/>
      <top style="hair">
        <color indexed="64"/>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style="double">
        <color indexed="64"/>
      </top>
      <bottom style="medium">
        <color indexed="64"/>
      </bottom>
      <diagonal/>
    </border>
    <border>
      <left style="thin">
        <color indexed="64"/>
      </left>
      <right style="double">
        <color indexed="64"/>
      </right>
      <top/>
      <bottom/>
      <diagonal/>
    </border>
    <border>
      <left/>
      <right/>
      <top style="hair">
        <color indexed="64"/>
      </top>
      <bottom/>
      <diagonal/>
    </border>
    <border>
      <left/>
      <right/>
      <top/>
      <bottom style="hair">
        <color indexed="64"/>
      </bottom>
      <diagonal/>
    </border>
    <border>
      <left style="thin">
        <color indexed="64"/>
      </left>
      <right style="thin">
        <color indexed="64"/>
      </right>
      <top style="medium">
        <color indexed="64"/>
      </top>
      <bottom style="double">
        <color indexed="64"/>
      </bottom>
      <diagonal/>
    </border>
  </borders>
  <cellStyleXfs count="7">
    <xf numFmtId="0" fontId="0"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cellStyleXfs>
  <cellXfs count="1040">
    <xf numFmtId="0" fontId="0" fillId="0" borderId="0" xfId="0">
      <alignment vertical="center"/>
    </xf>
    <xf numFmtId="0" fontId="5" fillId="0" borderId="0" xfId="6" applyFont="1" applyAlignment="1">
      <alignment vertical="center" shrinkToFit="1"/>
    </xf>
    <xf numFmtId="0" fontId="7" fillId="0" borderId="0" xfId="6" applyFont="1" applyBorder="1" applyAlignment="1">
      <alignment vertical="center" shrinkToFit="1"/>
    </xf>
    <xf numFmtId="0" fontId="7" fillId="0" borderId="0" xfId="6" applyFont="1" applyFill="1" applyBorder="1" applyAlignment="1">
      <alignment vertical="center" shrinkToFit="1"/>
    </xf>
    <xf numFmtId="0" fontId="5" fillId="0" borderId="0" xfId="6" applyFont="1" applyFill="1" applyAlignment="1">
      <alignment vertical="center" shrinkToFit="1"/>
    </xf>
    <xf numFmtId="0" fontId="5" fillId="0" borderId="0" xfId="6" applyFont="1" applyBorder="1" applyAlignment="1">
      <alignment vertical="center" shrinkToFit="1"/>
    </xf>
    <xf numFmtId="0" fontId="7" fillId="0" borderId="0" xfId="6" applyFont="1" applyBorder="1" applyAlignment="1">
      <alignment horizontal="center" vertical="center" shrinkToFit="1"/>
    </xf>
    <xf numFmtId="0" fontId="6" fillId="2" borderId="1" xfId="6" applyFont="1" applyFill="1" applyBorder="1" applyAlignment="1">
      <alignment vertical="center" wrapText="1"/>
    </xf>
    <xf numFmtId="0" fontId="6" fillId="2" borderId="2" xfId="6" applyFont="1" applyFill="1" applyBorder="1" applyAlignment="1">
      <alignment vertical="center" wrapText="1"/>
    </xf>
    <xf numFmtId="0" fontId="5" fillId="0" borderId="0" xfId="6" applyFont="1" applyFill="1" applyBorder="1" applyAlignment="1">
      <alignment vertical="center" shrinkToFit="1"/>
    </xf>
    <xf numFmtId="0" fontId="6" fillId="2" borderId="3" xfId="6" applyFont="1" applyFill="1" applyBorder="1" applyAlignment="1">
      <alignment vertical="center" wrapText="1"/>
    </xf>
    <xf numFmtId="0" fontId="6" fillId="0" borderId="0" xfId="6" applyFont="1" applyAlignment="1">
      <alignment vertical="center" shrinkToFit="1"/>
    </xf>
    <xf numFmtId="0" fontId="6" fillId="0" borderId="0" xfId="6" applyFont="1" applyFill="1" applyBorder="1" applyAlignment="1">
      <alignment horizontal="center" vertical="center" shrinkToFit="1"/>
    </xf>
    <xf numFmtId="185" fontId="7" fillId="0" borderId="0" xfId="6" applyNumberFormat="1" applyFont="1" applyBorder="1" applyAlignment="1">
      <alignment vertical="center" shrinkToFit="1"/>
    </xf>
    <xf numFmtId="185" fontId="5" fillId="0" borderId="0" xfId="6" applyNumberFormat="1" applyFont="1" applyBorder="1" applyAlignment="1">
      <alignment vertical="center" shrinkToFit="1"/>
    </xf>
    <xf numFmtId="185" fontId="5" fillId="0" borderId="0" xfId="6" applyNumberFormat="1" applyFont="1" applyFill="1" applyBorder="1" applyAlignment="1">
      <alignment vertical="center" shrinkToFit="1"/>
    </xf>
    <xf numFmtId="0" fontId="6" fillId="2" borderId="4" xfId="6" applyFont="1" applyFill="1" applyBorder="1" applyAlignment="1">
      <alignment vertical="center" wrapText="1"/>
    </xf>
    <xf numFmtId="0" fontId="5" fillId="0" borderId="0" xfId="6" applyFont="1" applyFill="1" applyBorder="1" applyAlignment="1">
      <alignment horizontal="center" vertical="center" shrinkToFit="1"/>
    </xf>
    <xf numFmtId="0" fontId="6" fillId="2" borderId="5" xfId="6" applyFont="1" applyFill="1" applyBorder="1" applyAlignment="1">
      <alignment vertical="center" wrapText="1"/>
    </xf>
    <xf numFmtId="0" fontId="6" fillId="2" borderId="6" xfId="6" applyFont="1" applyFill="1" applyBorder="1" applyAlignment="1">
      <alignment vertical="center" wrapText="1"/>
    </xf>
    <xf numFmtId="0" fontId="6" fillId="2" borderId="7" xfId="6" applyFont="1" applyFill="1" applyBorder="1" applyAlignment="1">
      <alignment vertical="center" wrapText="1"/>
    </xf>
    <xf numFmtId="0" fontId="6" fillId="2" borderId="8" xfId="6" applyFont="1" applyFill="1" applyBorder="1" applyAlignment="1">
      <alignment vertical="center" wrapText="1"/>
    </xf>
    <xf numFmtId="182" fontId="5" fillId="0" borderId="0" xfId="6" applyNumberFormat="1" applyFont="1" applyBorder="1" applyAlignment="1">
      <alignment vertical="center" shrinkToFit="1"/>
    </xf>
    <xf numFmtId="182" fontId="8" fillId="0" borderId="0" xfId="6" applyNumberFormat="1" applyFont="1" applyFill="1" applyBorder="1" applyAlignment="1">
      <alignment horizontal="center" vertical="center" shrinkToFit="1"/>
    </xf>
    <xf numFmtId="0" fontId="9" fillId="2" borderId="9" xfId="5" applyFont="1" applyFill="1" applyBorder="1" applyAlignment="1">
      <alignment horizontal="center" vertical="center" wrapText="1"/>
    </xf>
    <xf numFmtId="0" fontId="9" fillId="2" borderId="9" xfId="5" applyFont="1" applyFill="1" applyBorder="1" applyAlignment="1">
      <alignment horizontal="center" vertical="center"/>
    </xf>
    <xf numFmtId="0" fontId="5" fillId="0" borderId="0" xfId="5" applyFont="1">
      <alignment vertical="center"/>
    </xf>
    <xf numFmtId="0" fontId="5" fillId="2" borderId="10" xfId="5" applyFont="1" applyFill="1" applyBorder="1" applyAlignment="1">
      <alignment horizontal="center" vertical="center"/>
    </xf>
    <xf numFmtId="0" fontId="5" fillId="2" borderId="11" xfId="5" applyFont="1" applyFill="1" applyBorder="1" applyAlignment="1">
      <alignment horizontal="center" vertical="center"/>
    </xf>
    <xf numFmtId="0" fontId="5" fillId="2" borderId="12" xfId="5" applyFont="1" applyFill="1" applyBorder="1" applyAlignment="1">
      <alignment horizontal="center" vertical="center"/>
    </xf>
    <xf numFmtId="0" fontId="5" fillId="2" borderId="13" xfId="5" applyFont="1" applyFill="1" applyBorder="1" applyAlignment="1">
      <alignment horizontal="center" vertical="center"/>
    </xf>
    <xf numFmtId="0" fontId="5" fillId="2" borderId="14" xfId="5" applyFont="1" applyFill="1" applyBorder="1" applyAlignment="1">
      <alignment horizontal="center" vertical="center"/>
    </xf>
    <xf numFmtId="0" fontId="5" fillId="2" borderId="15" xfId="5" applyFont="1" applyFill="1" applyBorder="1" applyAlignment="1">
      <alignment horizontal="center" vertical="center"/>
    </xf>
    <xf numFmtId="0" fontId="5" fillId="2" borderId="16" xfId="5" applyFont="1" applyFill="1" applyBorder="1" applyAlignment="1">
      <alignment horizontal="center" vertical="center"/>
    </xf>
    <xf numFmtId="178" fontId="8" fillId="0" borderId="16" xfId="1" applyNumberFormat="1" applyFont="1" applyBorder="1">
      <alignment vertical="center"/>
    </xf>
    <xf numFmtId="178" fontId="8" fillId="0" borderId="17" xfId="1" applyNumberFormat="1" applyFont="1" applyBorder="1">
      <alignment vertical="center"/>
    </xf>
    <xf numFmtId="178" fontId="8" fillId="0" borderId="18" xfId="1" applyNumberFormat="1" applyFont="1" applyBorder="1">
      <alignment vertical="center"/>
    </xf>
    <xf numFmtId="0" fontId="5" fillId="2" borderId="19" xfId="5" applyFont="1" applyFill="1" applyBorder="1" applyAlignment="1">
      <alignment horizontal="center" vertical="center"/>
    </xf>
    <xf numFmtId="182" fontId="8" fillId="0" borderId="11" xfId="5" applyNumberFormat="1" applyFont="1" applyBorder="1">
      <alignment vertical="center"/>
    </xf>
    <xf numFmtId="182" fontId="8" fillId="0" borderId="12" xfId="5" applyNumberFormat="1" applyFont="1" applyBorder="1">
      <alignment vertical="center"/>
    </xf>
    <xf numFmtId="182" fontId="8" fillId="0" borderId="20" xfId="5" applyNumberFormat="1" applyFont="1" applyBorder="1">
      <alignment vertical="center"/>
    </xf>
    <xf numFmtId="182" fontId="8" fillId="0" borderId="15" xfId="5" applyNumberFormat="1" applyFont="1" applyBorder="1">
      <alignment vertical="center"/>
    </xf>
    <xf numFmtId="0" fontId="5" fillId="2" borderId="10" xfId="4" applyFont="1" applyFill="1" applyBorder="1" applyAlignment="1">
      <alignment horizontal="center" vertical="center"/>
    </xf>
    <xf numFmtId="0" fontId="5" fillId="2" borderId="20" xfId="5" applyFont="1" applyFill="1" applyBorder="1" applyAlignment="1">
      <alignment horizontal="center" vertical="center"/>
    </xf>
    <xf numFmtId="0" fontId="5" fillId="2" borderId="21" xfId="4" applyFont="1" applyFill="1" applyBorder="1">
      <alignment vertical="center"/>
    </xf>
    <xf numFmtId="178" fontId="8" fillId="0" borderId="21" xfId="1" applyNumberFormat="1" applyFont="1" applyBorder="1">
      <alignment vertical="center"/>
    </xf>
    <xf numFmtId="178" fontId="8" fillId="0" borderId="22" xfId="1" applyNumberFormat="1" applyFont="1" applyBorder="1">
      <alignment vertical="center"/>
    </xf>
    <xf numFmtId="178" fontId="8" fillId="0" borderId="23" xfId="1" applyNumberFormat="1" applyFont="1" applyBorder="1">
      <alignment vertical="center"/>
    </xf>
    <xf numFmtId="182" fontId="8" fillId="0" borderId="24" xfId="5" applyNumberFormat="1" applyFont="1" applyBorder="1">
      <alignment vertical="center"/>
    </xf>
    <xf numFmtId="182" fontId="8" fillId="0" borderId="25" xfId="5" applyNumberFormat="1" applyFont="1" applyBorder="1">
      <alignment vertical="center"/>
    </xf>
    <xf numFmtId="182" fontId="8" fillId="0" borderId="26" xfId="5" applyNumberFormat="1" applyFont="1" applyBorder="1">
      <alignment vertical="center"/>
    </xf>
    <xf numFmtId="182" fontId="8" fillId="0" borderId="27" xfId="5" applyNumberFormat="1" applyFont="1" applyBorder="1">
      <alignment vertical="center"/>
    </xf>
    <xf numFmtId="178" fontId="8" fillId="0" borderId="24" xfId="1" applyNumberFormat="1" applyFont="1" applyBorder="1">
      <alignment vertical="center"/>
    </xf>
    <xf numFmtId="178" fontId="8" fillId="0" borderId="25" xfId="1" applyNumberFormat="1" applyFont="1" applyBorder="1">
      <alignment vertical="center"/>
    </xf>
    <xf numFmtId="182" fontId="8" fillId="0" borderId="28" xfId="5" applyNumberFormat="1" applyFont="1" applyBorder="1">
      <alignment vertical="center"/>
    </xf>
    <xf numFmtId="178" fontId="8" fillId="0" borderId="29" xfId="1" applyNumberFormat="1" applyFont="1" applyBorder="1">
      <alignment vertical="center"/>
    </xf>
    <xf numFmtId="178" fontId="8" fillId="0" borderId="30" xfId="1" applyNumberFormat="1" applyFont="1" applyBorder="1">
      <alignment vertical="center"/>
    </xf>
    <xf numFmtId="178" fontId="8" fillId="0" borderId="31" xfId="1" applyNumberFormat="1" applyFont="1" applyBorder="1">
      <alignment vertical="center"/>
    </xf>
    <xf numFmtId="182" fontId="8" fillId="0" borderId="32" xfId="5" applyNumberFormat="1" applyFont="1" applyBorder="1">
      <alignment vertical="center"/>
    </xf>
    <xf numFmtId="182" fontId="8" fillId="0" borderId="33" xfId="5" applyNumberFormat="1" applyFont="1" applyBorder="1">
      <alignment vertical="center"/>
    </xf>
    <xf numFmtId="182" fontId="8" fillId="0" borderId="34" xfId="5" applyNumberFormat="1" applyFont="1" applyBorder="1">
      <alignment vertical="center"/>
    </xf>
    <xf numFmtId="182" fontId="8" fillId="0" borderId="35" xfId="5" applyNumberFormat="1" applyFont="1" applyBorder="1">
      <alignment vertical="center"/>
    </xf>
    <xf numFmtId="182" fontId="8" fillId="0" borderId="16" xfId="5" applyNumberFormat="1" applyFont="1" applyBorder="1">
      <alignment vertical="center"/>
    </xf>
    <xf numFmtId="182" fontId="8" fillId="0" borderId="36" xfId="5" applyNumberFormat="1" applyFont="1" applyBorder="1">
      <alignment vertical="center"/>
    </xf>
    <xf numFmtId="182" fontId="8" fillId="0" borderId="37" xfId="5" applyNumberFormat="1" applyFont="1" applyBorder="1">
      <alignment vertical="center"/>
    </xf>
    <xf numFmtId="182" fontId="8" fillId="0" borderId="38" xfId="5" applyNumberFormat="1" applyFont="1" applyBorder="1">
      <alignment vertical="center"/>
    </xf>
    <xf numFmtId="0" fontId="5" fillId="2" borderId="39" xfId="5" applyFont="1" applyFill="1" applyBorder="1" applyAlignment="1">
      <alignment horizontal="center" vertical="center"/>
    </xf>
    <xf numFmtId="0" fontId="5" fillId="2" borderId="40" xfId="4" applyFont="1" applyFill="1" applyBorder="1" applyAlignment="1">
      <alignment vertical="center" shrinkToFit="1"/>
    </xf>
    <xf numFmtId="182" fontId="8" fillId="0" borderId="41" xfId="5" applyNumberFormat="1" applyFont="1" applyBorder="1">
      <alignment vertical="center"/>
    </xf>
    <xf numFmtId="182" fontId="8" fillId="0" borderId="23" xfId="5" applyNumberFormat="1" applyFont="1" applyBorder="1">
      <alignment vertical="center"/>
    </xf>
    <xf numFmtId="0" fontId="5" fillId="2" borderId="5" xfId="4" applyFont="1" applyFill="1" applyBorder="1" applyAlignment="1">
      <alignment vertical="center" shrinkToFit="1"/>
    </xf>
    <xf numFmtId="178" fontId="8" fillId="0" borderId="42" xfId="1" applyNumberFormat="1" applyFont="1" applyBorder="1">
      <alignment vertical="center"/>
    </xf>
    <xf numFmtId="178" fontId="8" fillId="0" borderId="43" xfId="1" applyNumberFormat="1" applyFont="1" applyBorder="1">
      <alignment vertical="center"/>
    </xf>
    <xf numFmtId="178" fontId="8" fillId="0" borderId="44" xfId="1" applyNumberFormat="1" applyFont="1" applyBorder="1">
      <alignment vertical="center"/>
    </xf>
    <xf numFmtId="182" fontId="8" fillId="0" borderId="42" xfId="5" applyNumberFormat="1" applyFont="1" applyBorder="1">
      <alignment vertical="center"/>
    </xf>
    <xf numFmtId="182" fontId="8" fillId="0" borderId="43" xfId="5" applyNumberFormat="1" applyFont="1" applyBorder="1">
      <alignment vertical="center"/>
    </xf>
    <xf numFmtId="182" fontId="8" fillId="0" borderId="44" xfId="5" applyNumberFormat="1" applyFont="1" applyBorder="1">
      <alignment vertical="center"/>
    </xf>
    <xf numFmtId="0" fontId="5" fillId="2" borderId="7" xfId="4" applyFont="1" applyFill="1" applyBorder="1" applyAlignment="1">
      <alignment vertical="center" shrinkToFit="1"/>
    </xf>
    <xf numFmtId="178" fontId="8" fillId="0" borderId="45" xfId="1" applyNumberFormat="1" applyFont="1" applyBorder="1">
      <alignment vertical="center"/>
    </xf>
    <xf numFmtId="0" fontId="5" fillId="2" borderId="8" xfId="4" applyFont="1" applyFill="1" applyBorder="1" applyAlignment="1">
      <alignment vertical="center" shrinkToFit="1"/>
    </xf>
    <xf numFmtId="182" fontId="8" fillId="0" borderId="46" xfId="5" applyNumberFormat="1" applyFont="1" applyBorder="1">
      <alignment vertical="center"/>
    </xf>
    <xf numFmtId="182" fontId="8" fillId="0" borderId="47" xfId="5" applyNumberFormat="1" applyFont="1" applyBorder="1">
      <alignment vertical="center"/>
    </xf>
    <xf numFmtId="182" fontId="8" fillId="0" borderId="48" xfId="5" applyNumberFormat="1" applyFont="1" applyBorder="1">
      <alignment vertical="center"/>
    </xf>
    <xf numFmtId="182" fontId="8" fillId="0" borderId="17" xfId="5" applyNumberFormat="1" applyFont="1" applyBorder="1">
      <alignment vertical="center"/>
    </xf>
    <xf numFmtId="182" fontId="8" fillId="0" borderId="49" xfId="5" applyNumberFormat="1" applyFont="1" applyBorder="1">
      <alignment vertical="center"/>
    </xf>
    <xf numFmtId="182" fontId="8" fillId="0" borderId="50" xfId="5" applyNumberFormat="1" applyFont="1" applyBorder="1">
      <alignment vertical="center"/>
    </xf>
    <xf numFmtId="176" fontId="5" fillId="0" borderId="0" xfId="5" applyNumberFormat="1" applyFont="1" applyBorder="1">
      <alignment vertical="center"/>
    </xf>
    <xf numFmtId="0" fontId="5" fillId="0" borderId="0" xfId="5" applyFont="1" applyBorder="1">
      <alignment vertical="center"/>
    </xf>
    <xf numFmtId="0" fontId="5" fillId="2" borderId="51" xfId="5" applyFont="1" applyFill="1" applyBorder="1" applyAlignment="1">
      <alignment horizontal="center" vertical="center"/>
    </xf>
    <xf numFmtId="178" fontId="8" fillId="0" borderId="48" xfId="1" applyNumberFormat="1" applyFont="1" applyBorder="1">
      <alignment vertical="center"/>
    </xf>
    <xf numFmtId="178" fontId="8" fillId="0" borderId="52" xfId="1" applyNumberFormat="1" applyFont="1" applyBorder="1">
      <alignment vertical="center"/>
    </xf>
    <xf numFmtId="178" fontId="8" fillId="0" borderId="53" xfId="1" applyNumberFormat="1" applyFont="1" applyBorder="1">
      <alignment vertical="center"/>
    </xf>
    <xf numFmtId="182" fontId="8" fillId="0" borderId="52" xfId="5" applyNumberFormat="1" applyFont="1" applyBorder="1">
      <alignment vertical="center"/>
    </xf>
    <xf numFmtId="182" fontId="8" fillId="0" borderId="22" xfId="5" applyNumberFormat="1" applyFont="1" applyBorder="1">
      <alignment vertical="center"/>
    </xf>
    <xf numFmtId="182" fontId="8" fillId="0" borderId="54" xfId="5" applyNumberFormat="1" applyFont="1" applyBorder="1">
      <alignment vertical="center"/>
    </xf>
    <xf numFmtId="182" fontId="8" fillId="0" borderId="40" xfId="5" applyNumberFormat="1" applyFont="1" applyBorder="1">
      <alignment vertical="center"/>
    </xf>
    <xf numFmtId="178" fontId="8" fillId="0" borderId="55" xfId="1" applyNumberFormat="1" applyFont="1" applyBorder="1">
      <alignment vertical="center"/>
    </xf>
    <xf numFmtId="182" fontId="8" fillId="0" borderId="55" xfId="5" applyNumberFormat="1" applyFont="1" applyBorder="1">
      <alignment vertical="center"/>
    </xf>
    <xf numFmtId="182" fontId="8" fillId="0" borderId="56" xfId="5" applyNumberFormat="1" applyFont="1" applyBorder="1">
      <alignment vertical="center"/>
    </xf>
    <xf numFmtId="182" fontId="8" fillId="0" borderId="5" xfId="5" applyNumberFormat="1" applyFont="1" applyBorder="1">
      <alignment vertical="center"/>
    </xf>
    <xf numFmtId="182" fontId="8" fillId="0" borderId="8" xfId="5" applyNumberFormat="1" applyFont="1" applyBorder="1">
      <alignment vertical="center"/>
    </xf>
    <xf numFmtId="182" fontId="8" fillId="0" borderId="57" xfId="5" applyNumberFormat="1" applyFont="1" applyBorder="1">
      <alignment vertical="center"/>
    </xf>
    <xf numFmtId="182" fontId="8" fillId="0" borderId="19" xfId="5" applyNumberFormat="1" applyFont="1" applyBorder="1">
      <alignment vertical="center"/>
    </xf>
    <xf numFmtId="0" fontId="5" fillId="2" borderId="58" xfId="5" applyFont="1" applyFill="1" applyBorder="1" applyAlignment="1">
      <alignment horizontal="center" vertical="center"/>
    </xf>
    <xf numFmtId="0" fontId="5" fillId="2" borderId="59" xfId="5" applyFont="1" applyFill="1" applyBorder="1" applyAlignment="1">
      <alignment horizontal="center" vertical="center"/>
    </xf>
    <xf numFmtId="178" fontId="8" fillId="0" borderId="41" xfId="1" applyNumberFormat="1" applyFont="1" applyBorder="1">
      <alignment vertical="center"/>
    </xf>
    <xf numFmtId="0" fontId="5" fillId="2" borderId="21" xfId="4" applyFont="1" applyFill="1" applyBorder="1" applyAlignment="1">
      <alignment vertical="center" shrinkToFit="1"/>
    </xf>
    <xf numFmtId="182" fontId="8" fillId="0" borderId="60" xfId="5" applyNumberFormat="1" applyFont="1" applyBorder="1">
      <alignment vertical="center"/>
    </xf>
    <xf numFmtId="0" fontId="5" fillId="2" borderId="1" xfId="4" applyFont="1" applyFill="1" applyBorder="1" applyAlignment="1">
      <alignment vertical="center" shrinkToFit="1"/>
    </xf>
    <xf numFmtId="182" fontId="8" fillId="0" borderId="61" xfId="5" applyNumberFormat="1" applyFont="1" applyBorder="1">
      <alignment vertical="center"/>
    </xf>
    <xf numFmtId="0" fontId="5" fillId="2" borderId="2" xfId="4" applyFont="1" applyFill="1" applyBorder="1" applyAlignment="1">
      <alignment vertical="center" shrinkToFit="1"/>
    </xf>
    <xf numFmtId="182" fontId="8" fillId="0" borderId="62" xfId="5" applyNumberFormat="1" applyFont="1" applyBorder="1">
      <alignment vertical="center"/>
    </xf>
    <xf numFmtId="182" fontId="8" fillId="0" borderId="63" xfId="5" applyNumberFormat="1" applyFont="1" applyBorder="1">
      <alignment vertical="center"/>
    </xf>
    <xf numFmtId="182" fontId="8" fillId="0" borderId="64" xfId="5" applyNumberFormat="1" applyFont="1" applyBorder="1">
      <alignment vertical="center"/>
    </xf>
    <xf numFmtId="182" fontId="8" fillId="0" borderId="14" xfId="5" applyNumberFormat="1" applyFont="1" applyBorder="1">
      <alignment vertical="center"/>
    </xf>
    <xf numFmtId="182" fontId="8" fillId="0" borderId="65" xfId="5" applyNumberFormat="1" applyFont="1" applyBorder="1">
      <alignment vertical="center"/>
    </xf>
    <xf numFmtId="0" fontId="5" fillId="0" borderId="0" xfId="5" applyFont="1" applyAlignment="1">
      <alignment horizontal="center" vertical="center"/>
    </xf>
    <xf numFmtId="0" fontId="5" fillId="2" borderId="14" xfId="4" applyFont="1" applyFill="1" applyBorder="1" applyAlignment="1">
      <alignment horizontal="center" vertical="center"/>
    </xf>
    <xf numFmtId="0" fontId="5" fillId="0" borderId="0" xfId="5" applyFont="1" applyFill="1" applyBorder="1">
      <alignment vertical="center"/>
    </xf>
    <xf numFmtId="0" fontId="5" fillId="2" borderId="12" xfId="5" applyFont="1" applyFill="1" applyBorder="1" applyAlignment="1">
      <alignment horizontal="center" vertical="center" wrapText="1"/>
    </xf>
    <xf numFmtId="0" fontId="5" fillId="0" borderId="0" xfId="5" applyFont="1" applyFill="1" applyBorder="1" applyAlignment="1">
      <alignment horizontal="center" vertical="center"/>
    </xf>
    <xf numFmtId="0" fontId="5" fillId="2" borderId="66" xfId="5" applyFont="1" applyFill="1" applyBorder="1" applyAlignment="1">
      <alignment horizontal="center" vertical="center"/>
    </xf>
    <xf numFmtId="178" fontId="8" fillId="0" borderId="57" xfId="1" applyNumberFormat="1" applyFont="1" applyBorder="1">
      <alignment vertical="center"/>
    </xf>
    <xf numFmtId="178" fontId="8" fillId="0" borderId="67" xfId="1" applyNumberFormat="1" applyFont="1" applyBorder="1">
      <alignment vertical="center"/>
    </xf>
    <xf numFmtId="182" fontId="8" fillId="0" borderId="0" xfId="5" applyNumberFormat="1" applyFont="1" applyFill="1" applyBorder="1">
      <alignment vertical="center"/>
    </xf>
    <xf numFmtId="0" fontId="6" fillId="0" borderId="0" xfId="5" applyFont="1" applyFill="1" applyBorder="1" applyAlignment="1">
      <alignment horizontal="center" vertical="center"/>
    </xf>
    <xf numFmtId="0" fontId="6" fillId="2" borderId="15" xfId="5" applyFont="1" applyFill="1" applyBorder="1" applyAlignment="1">
      <alignment horizontal="center" vertical="center"/>
    </xf>
    <xf numFmtId="182" fontId="8" fillId="0" borderId="68" xfId="5" applyNumberFormat="1" applyFont="1" applyBorder="1">
      <alignment vertical="center"/>
    </xf>
    <xf numFmtId="182" fontId="8" fillId="0" borderId="0" xfId="5" applyNumberFormat="1" applyFont="1" applyBorder="1">
      <alignment vertical="center"/>
    </xf>
    <xf numFmtId="0" fontId="5" fillId="2" borderId="3" xfId="4" applyFont="1" applyFill="1" applyBorder="1" applyAlignment="1">
      <alignment vertical="center" shrinkToFit="1"/>
    </xf>
    <xf numFmtId="178" fontId="8" fillId="0" borderId="11" xfId="1" applyNumberFormat="1" applyFont="1" applyBorder="1">
      <alignment vertical="center"/>
    </xf>
    <xf numFmtId="178" fontId="8" fillId="0" borderId="12" xfId="1" applyNumberFormat="1" applyFont="1" applyBorder="1">
      <alignment vertical="center"/>
    </xf>
    <xf numFmtId="178" fontId="8" fillId="0" borderId="20" xfId="1" applyNumberFormat="1" applyFont="1" applyBorder="1">
      <alignment vertical="center"/>
    </xf>
    <xf numFmtId="178" fontId="8" fillId="0" borderId="13" xfId="1" applyNumberFormat="1" applyFont="1" applyBorder="1">
      <alignment vertical="center"/>
    </xf>
    <xf numFmtId="0" fontId="5" fillId="2" borderId="14" xfId="5" applyFont="1" applyFill="1" applyBorder="1">
      <alignment vertical="center"/>
    </xf>
    <xf numFmtId="182" fontId="8" fillId="0" borderId="69" xfId="5" applyNumberFormat="1" applyFont="1" applyBorder="1">
      <alignment vertical="center"/>
    </xf>
    <xf numFmtId="182" fontId="8" fillId="0" borderId="70" xfId="5" applyNumberFormat="1" applyFont="1" applyBorder="1">
      <alignment vertical="center"/>
    </xf>
    <xf numFmtId="182" fontId="8" fillId="0" borderId="72" xfId="5" applyNumberFormat="1" applyFont="1" applyBorder="1">
      <alignment vertical="center"/>
    </xf>
    <xf numFmtId="182" fontId="8" fillId="0" borderId="18" xfId="5" applyNumberFormat="1" applyFont="1" applyBorder="1">
      <alignment vertical="center"/>
    </xf>
    <xf numFmtId="178" fontId="8" fillId="0" borderId="55" xfId="1" applyNumberFormat="1" applyFont="1" applyFill="1" applyBorder="1" applyAlignment="1">
      <alignment vertical="center" shrinkToFit="1"/>
    </xf>
    <xf numFmtId="178" fontId="8" fillId="0" borderId="43" xfId="1" applyNumberFormat="1" applyFont="1" applyFill="1" applyBorder="1" applyAlignment="1">
      <alignment vertical="center" shrinkToFit="1"/>
    </xf>
    <xf numFmtId="178" fontId="8" fillId="0" borderId="43" xfId="1" applyNumberFormat="1" applyFont="1" applyFill="1" applyBorder="1" applyAlignment="1">
      <alignment vertical="center"/>
    </xf>
    <xf numFmtId="178" fontId="8" fillId="0" borderId="44" xfId="1" applyNumberFormat="1" applyFont="1" applyFill="1" applyBorder="1" applyAlignment="1">
      <alignment vertical="center"/>
    </xf>
    <xf numFmtId="178" fontId="8" fillId="0" borderId="29" xfId="1" applyNumberFormat="1" applyFont="1" applyFill="1" applyBorder="1" applyAlignment="1">
      <alignment vertical="center" shrinkToFit="1"/>
    </xf>
    <xf numFmtId="178" fontId="8" fillId="0" borderId="30" xfId="1" applyNumberFormat="1" applyFont="1" applyFill="1" applyBorder="1" applyAlignment="1">
      <alignment vertical="center" shrinkToFit="1"/>
    </xf>
    <xf numFmtId="178" fontId="8" fillId="0" borderId="30" xfId="1" applyNumberFormat="1" applyFont="1" applyFill="1" applyBorder="1" applyAlignment="1">
      <alignment vertical="center"/>
    </xf>
    <xf numFmtId="178" fontId="8" fillId="0" borderId="31" xfId="1" applyNumberFormat="1" applyFont="1" applyFill="1" applyBorder="1" applyAlignment="1">
      <alignment vertical="center"/>
    </xf>
    <xf numFmtId="0" fontId="5" fillId="2" borderId="40" xfId="4" applyFont="1" applyFill="1" applyBorder="1">
      <alignment vertical="center"/>
    </xf>
    <xf numFmtId="182" fontId="8" fillId="0" borderId="73" xfId="5" applyNumberFormat="1" applyFont="1" applyBorder="1">
      <alignment vertical="center"/>
    </xf>
    <xf numFmtId="0" fontId="5" fillId="2" borderId="3" xfId="5" applyFont="1" applyFill="1" applyBorder="1" applyAlignment="1">
      <alignment horizontal="center" vertical="center"/>
    </xf>
    <xf numFmtId="182" fontId="8" fillId="0" borderId="29" xfId="5" applyNumberFormat="1" applyFont="1" applyBorder="1">
      <alignment vertical="center"/>
    </xf>
    <xf numFmtId="182" fontId="8" fillId="0" borderId="30" xfId="5" applyNumberFormat="1" applyFont="1" applyBorder="1">
      <alignment vertical="center"/>
    </xf>
    <xf numFmtId="182" fontId="8" fillId="0" borderId="31" xfId="5" applyNumberFormat="1" applyFont="1" applyBorder="1">
      <alignment vertical="center"/>
    </xf>
    <xf numFmtId="182" fontId="8" fillId="0" borderId="74" xfId="5" applyNumberFormat="1" applyFont="1" applyBorder="1">
      <alignment vertical="center"/>
    </xf>
    <xf numFmtId="182" fontId="8" fillId="0" borderId="75" xfId="5" applyNumberFormat="1" applyFont="1" applyBorder="1">
      <alignment vertical="center"/>
    </xf>
    <xf numFmtId="178" fontId="5" fillId="0" borderId="0" xfId="5" applyNumberFormat="1" applyFont="1" applyBorder="1">
      <alignment vertical="center"/>
    </xf>
    <xf numFmtId="0" fontId="9" fillId="2" borderId="11" xfId="5" applyFont="1" applyFill="1" applyBorder="1" applyAlignment="1">
      <alignment horizontal="center" vertical="center"/>
    </xf>
    <xf numFmtId="0" fontId="9" fillId="2" borderId="12" xfId="5" applyFont="1" applyFill="1" applyBorder="1" applyAlignment="1">
      <alignment horizontal="center" vertical="center"/>
    </xf>
    <xf numFmtId="0" fontId="9" fillId="2" borderId="76" xfId="5" applyFont="1" applyFill="1" applyBorder="1" applyAlignment="1">
      <alignment horizontal="center" vertical="center"/>
    </xf>
    <xf numFmtId="0" fontId="5" fillId="0" borderId="0" xfId="5" applyFont="1" applyAlignment="1">
      <alignment horizontal="left" vertical="center"/>
    </xf>
    <xf numFmtId="0" fontId="5" fillId="0" borderId="0" xfId="5" applyFont="1" applyAlignment="1">
      <alignment horizontal="right" vertical="center"/>
    </xf>
    <xf numFmtId="0" fontId="9" fillId="2" borderId="12" xfId="5" applyFont="1" applyFill="1" applyBorder="1" applyAlignment="1">
      <alignment horizontal="center" vertical="center" wrapText="1"/>
    </xf>
    <xf numFmtId="0" fontId="9" fillId="2" borderId="76" xfId="5" applyFont="1" applyFill="1" applyBorder="1" applyAlignment="1">
      <alignment horizontal="center" vertical="center" wrapText="1"/>
    </xf>
    <xf numFmtId="182" fontId="8" fillId="0" borderId="43" xfId="5" applyNumberFormat="1" applyFont="1" applyFill="1" applyBorder="1" applyAlignment="1">
      <alignment horizontal="right" vertical="center"/>
    </xf>
    <xf numFmtId="0" fontId="9" fillId="2" borderId="59" xfId="5" applyFont="1" applyFill="1" applyBorder="1" applyAlignment="1">
      <alignment horizontal="center" vertical="center" wrapText="1"/>
    </xf>
    <xf numFmtId="182" fontId="8" fillId="0" borderId="56" xfId="5" applyNumberFormat="1" applyFont="1" applyFill="1" applyBorder="1" applyAlignment="1">
      <alignment horizontal="right" vertical="center"/>
    </xf>
    <xf numFmtId="182" fontId="8" fillId="0" borderId="33" xfId="5" applyNumberFormat="1" applyFont="1" applyFill="1" applyBorder="1" applyAlignment="1">
      <alignment horizontal="right" vertical="center"/>
    </xf>
    <xf numFmtId="182" fontId="8" fillId="0" borderId="34" xfId="5" applyNumberFormat="1" applyFont="1" applyFill="1" applyBorder="1" applyAlignment="1">
      <alignment horizontal="right" vertical="center"/>
    </xf>
    <xf numFmtId="182" fontId="8" fillId="0" borderId="57" xfId="5" applyNumberFormat="1" applyFont="1" applyFill="1" applyBorder="1" applyAlignment="1">
      <alignment horizontal="right" vertical="center"/>
    </xf>
    <xf numFmtId="182" fontId="8" fillId="0" borderId="17" xfId="5" applyNumberFormat="1" applyFont="1" applyFill="1" applyBorder="1" applyAlignment="1">
      <alignment horizontal="right" vertical="center"/>
    </xf>
    <xf numFmtId="182" fontId="8" fillId="0" borderId="49" xfId="5" applyNumberFormat="1" applyFont="1" applyFill="1" applyBorder="1" applyAlignment="1">
      <alignment horizontal="right" vertical="center"/>
    </xf>
    <xf numFmtId="182" fontId="8" fillId="0" borderId="52" xfId="5" applyNumberFormat="1" applyFont="1" applyFill="1" applyBorder="1" applyAlignment="1">
      <alignment horizontal="right" vertical="center"/>
    </xf>
    <xf numFmtId="182" fontId="8" fillId="0" borderId="22" xfId="5" applyNumberFormat="1" applyFont="1" applyFill="1" applyBorder="1" applyAlignment="1">
      <alignment horizontal="right" vertical="center"/>
    </xf>
    <xf numFmtId="182" fontId="8" fillId="0" borderId="54" xfId="5" applyNumberFormat="1" applyFont="1" applyFill="1" applyBorder="1" applyAlignment="1">
      <alignment horizontal="right" vertical="center"/>
    </xf>
    <xf numFmtId="182" fontId="8" fillId="0" borderId="55" xfId="5" applyNumberFormat="1" applyFont="1" applyFill="1" applyBorder="1" applyAlignment="1">
      <alignment horizontal="right" vertical="center"/>
    </xf>
    <xf numFmtId="182" fontId="8" fillId="0" borderId="32" xfId="5" applyNumberFormat="1" applyFont="1" applyFill="1" applyBorder="1" applyAlignment="1">
      <alignment horizontal="right" vertical="center"/>
    </xf>
    <xf numFmtId="0" fontId="9" fillId="2" borderId="20" xfId="5" applyFont="1" applyFill="1" applyBorder="1" applyAlignment="1">
      <alignment horizontal="center" vertical="center" wrapText="1"/>
    </xf>
    <xf numFmtId="0" fontId="5" fillId="2" borderId="77" xfId="4" applyFont="1" applyFill="1" applyBorder="1" applyAlignment="1">
      <alignment vertical="center" shrinkToFit="1"/>
    </xf>
    <xf numFmtId="0" fontId="9" fillId="2" borderId="11" xfId="5" applyFont="1" applyFill="1" applyBorder="1" applyAlignment="1">
      <alignment horizontal="center" vertical="center" wrapText="1"/>
    </xf>
    <xf numFmtId="0" fontId="5" fillId="2" borderId="4" xfId="4" applyFont="1" applyFill="1" applyBorder="1" applyAlignment="1">
      <alignment vertical="center" shrinkToFit="1"/>
    </xf>
    <xf numFmtId="182" fontId="8" fillId="0" borderId="11" xfId="5" applyNumberFormat="1" applyFont="1" applyBorder="1" applyAlignment="1">
      <alignment horizontal="right" vertical="center"/>
    </xf>
    <xf numFmtId="182" fontId="8" fillId="0" borderId="12" xfId="5" applyNumberFormat="1" applyFont="1" applyBorder="1" applyAlignment="1">
      <alignment horizontal="right" vertical="center"/>
    </xf>
    <xf numFmtId="182" fontId="8" fillId="0" borderId="20" xfId="5" applyNumberFormat="1" applyFont="1" applyBorder="1" applyAlignment="1">
      <alignment horizontal="right" vertical="center"/>
    </xf>
    <xf numFmtId="178" fontId="8" fillId="0" borderId="11" xfId="1" applyNumberFormat="1" applyFont="1" applyBorder="1" applyAlignment="1">
      <alignment horizontal="right" vertical="center"/>
    </xf>
    <xf numFmtId="178" fontId="8" fillId="0" borderId="12" xfId="1" applyNumberFormat="1" applyFont="1" applyBorder="1" applyAlignment="1">
      <alignment horizontal="right" vertical="center"/>
    </xf>
    <xf numFmtId="178" fontId="8" fillId="0" borderId="13" xfId="1" applyNumberFormat="1" applyFont="1" applyBorder="1" applyAlignment="1">
      <alignment horizontal="right" vertical="center"/>
    </xf>
    <xf numFmtId="178" fontId="8" fillId="0" borderId="43" xfId="1" applyNumberFormat="1" applyFont="1" applyBorder="1" applyAlignment="1">
      <alignment horizontal="right" vertical="center"/>
    </xf>
    <xf numFmtId="178" fontId="8" fillId="0" borderId="52" xfId="1" applyNumberFormat="1" applyFont="1" applyBorder="1" applyAlignment="1">
      <alignment horizontal="right" vertical="center"/>
    </xf>
    <xf numFmtId="178" fontId="8" fillId="0" borderId="22" xfId="1" applyNumberFormat="1" applyFont="1" applyBorder="1" applyAlignment="1">
      <alignment horizontal="right" vertical="center"/>
    </xf>
    <xf numFmtId="178" fontId="8" fillId="0" borderId="53" xfId="1" applyNumberFormat="1" applyFont="1" applyBorder="1" applyAlignment="1">
      <alignment horizontal="right" vertical="center"/>
    </xf>
    <xf numFmtId="178" fontId="8" fillId="0" borderId="55" xfId="1" applyNumberFormat="1" applyFont="1" applyBorder="1" applyAlignment="1">
      <alignment horizontal="right" vertical="center"/>
    </xf>
    <xf numFmtId="178" fontId="8" fillId="0" borderId="44" xfId="1" applyNumberFormat="1" applyFont="1" applyBorder="1" applyAlignment="1">
      <alignment horizontal="right" vertical="center"/>
    </xf>
    <xf numFmtId="178" fontId="8" fillId="0" borderId="29" xfId="1" applyNumberFormat="1" applyFont="1" applyBorder="1" applyAlignment="1">
      <alignment horizontal="right" vertical="center"/>
    </xf>
    <xf numFmtId="178" fontId="8" fillId="0" borderId="30" xfId="1" applyNumberFormat="1" applyFont="1" applyBorder="1" applyAlignment="1">
      <alignment horizontal="right" vertical="center"/>
    </xf>
    <xf numFmtId="178" fontId="8" fillId="0" borderId="31" xfId="1" applyNumberFormat="1" applyFont="1" applyBorder="1" applyAlignment="1">
      <alignment horizontal="right" vertical="center"/>
    </xf>
    <xf numFmtId="177" fontId="5" fillId="0" borderId="0" xfId="5" applyNumberFormat="1" applyFont="1" applyBorder="1">
      <alignment vertical="center"/>
    </xf>
    <xf numFmtId="178" fontId="8" fillId="0" borderId="0" xfId="1" applyNumberFormat="1" applyFont="1" applyFill="1" applyBorder="1">
      <alignment vertical="center"/>
    </xf>
    <xf numFmtId="177" fontId="5" fillId="0" borderId="0" xfId="5" applyNumberFormat="1" applyFont="1" applyFill="1" applyBorder="1">
      <alignment vertical="center"/>
    </xf>
    <xf numFmtId="187" fontId="8" fillId="0" borderId="10" xfId="5" applyNumberFormat="1" applyFont="1" applyBorder="1">
      <alignment vertical="center"/>
    </xf>
    <xf numFmtId="187" fontId="8" fillId="0" borderId="20" xfId="5" applyNumberFormat="1" applyFont="1" applyBorder="1">
      <alignment vertical="center"/>
    </xf>
    <xf numFmtId="181" fontId="8" fillId="0" borderId="16" xfId="5" applyNumberFormat="1" applyFont="1" applyFill="1" applyBorder="1" applyAlignment="1">
      <alignment horizontal="right" vertical="center"/>
    </xf>
    <xf numFmtId="187" fontId="8" fillId="0" borderId="12" xfId="5" applyNumberFormat="1" applyFont="1" applyBorder="1">
      <alignment vertical="center"/>
    </xf>
    <xf numFmtId="187" fontId="8" fillId="0" borderId="13" xfId="5" applyNumberFormat="1" applyFont="1" applyBorder="1">
      <alignment vertical="center"/>
    </xf>
    <xf numFmtId="187" fontId="8" fillId="0" borderId="43" xfId="4" applyNumberFormat="1" applyFont="1" applyFill="1" applyBorder="1">
      <alignment vertical="center"/>
    </xf>
    <xf numFmtId="187" fontId="8" fillId="0" borderId="44" xfId="4" applyNumberFormat="1" applyFont="1" applyFill="1" applyBorder="1">
      <alignment vertical="center"/>
    </xf>
    <xf numFmtId="187" fontId="8" fillId="0" borderId="30" xfId="4" applyNumberFormat="1" applyFont="1" applyFill="1" applyBorder="1">
      <alignment vertical="center"/>
    </xf>
    <xf numFmtId="187" fontId="8" fillId="0" borderId="31" xfId="4" applyNumberFormat="1" applyFont="1" applyFill="1" applyBorder="1">
      <alignment vertical="center"/>
    </xf>
    <xf numFmtId="187" fontId="8" fillId="0" borderId="43" xfId="5" applyNumberFormat="1" applyFont="1" applyBorder="1">
      <alignment vertical="center"/>
    </xf>
    <xf numFmtId="187" fontId="8" fillId="0" borderId="55" xfId="5" applyNumberFormat="1" applyFont="1" applyBorder="1">
      <alignment vertical="center"/>
    </xf>
    <xf numFmtId="187" fontId="8" fillId="0" borderId="29" xfId="5" applyNumberFormat="1" applyFont="1" applyBorder="1">
      <alignment vertical="center"/>
    </xf>
    <xf numFmtId="187" fontId="8" fillId="0" borderId="30" xfId="5" applyNumberFormat="1" applyFont="1" applyBorder="1">
      <alignment vertical="center"/>
    </xf>
    <xf numFmtId="181" fontId="8" fillId="0" borderId="55" xfId="4" applyNumberFormat="1" applyFont="1" applyFill="1" applyBorder="1">
      <alignment vertical="center"/>
    </xf>
    <xf numFmtId="181" fontId="8" fillId="0" borderId="29" xfId="4" applyNumberFormat="1" applyFont="1" applyFill="1" applyBorder="1">
      <alignment vertical="center"/>
    </xf>
    <xf numFmtId="181" fontId="8" fillId="0" borderId="0" xfId="4" applyNumberFormat="1" applyFont="1" applyFill="1" applyBorder="1" applyAlignment="1">
      <alignment vertical="center" shrinkToFit="1"/>
    </xf>
    <xf numFmtId="187" fontId="8" fillId="0" borderId="0" xfId="5" applyNumberFormat="1" applyFont="1" applyBorder="1" applyAlignment="1">
      <alignment vertical="center" shrinkToFit="1"/>
    </xf>
    <xf numFmtId="181" fontId="8" fillId="0" borderId="77" xfId="4" applyNumberFormat="1" applyFont="1" applyFill="1" applyBorder="1" applyAlignment="1">
      <alignment vertical="center" shrinkToFit="1"/>
    </xf>
    <xf numFmtId="181" fontId="8" fillId="0" borderId="1" xfId="4" applyNumberFormat="1" applyFont="1" applyFill="1" applyBorder="1" applyAlignment="1">
      <alignment vertical="center" shrinkToFit="1"/>
    </xf>
    <xf numFmtId="187" fontId="8" fillId="0" borderId="22" xfId="5" applyNumberFormat="1" applyFont="1" applyBorder="1" applyAlignment="1">
      <alignment vertical="center" shrinkToFit="1"/>
    </xf>
    <xf numFmtId="187" fontId="8" fillId="0" borderId="43" xfId="5" applyNumberFormat="1" applyFont="1" applyBorder="1" applyAlignment="1">
      <alignment vertical="center" shrinkToFit="1"/>
    </xf>
    <xf numFmtId="181" fontId="8" fillId="0" borderId="3" xfId="4" applyNumberFormat="1" applyFont="1" applyFill="1" applyBorder="1" applyAlignment="1">
      <alignment vertical="center" shrinkToFit="1"/>
    </xf>
    <xf numFmtId="187" fontId="8" fillId="0" borderId="30" xfId="5" applyNumberFormat="1" applyFont="1" applyBorder="1" applyAlignment="1">
      <alignment vertical="center" shrinkToFit="1"/>
    </xf>
    <xf numFmtId="187" fontId="8" fillId="0" borderId="78" xfId="5" applyNumberFormat="1" applyFont="1" applyBorder="1" applyAlignment="1">
      <alignment vertical="center" shrinkToFit="1"/>
    </xf>
    <xf numFmtId="187" fontId="8" fillId="0" borderId="79" xfId="5" applyNumberFormat="1" applyFont="1" applyBorder="1" applyAlignment="1">
      <alignment vertical="center" shrinkToFit="1"/>
    </xf>
    <xf numFmtId="187" fontId="8" fillId="0" borderId="80" xfId="5" applyNumberFormat="1" applyFont="1" applyBorder="1" applyAlignment="1">
      <alignment vertical="center" shrinkToFit="1"/>
    </xf>
    <xf numFmtId="187" fontId="8" fillId="0" borderId="52" xfId="5" applyNumberFormat="1" applyFont="1" applyFill="1" applyBorder="1">
      <alignment vertical="center"/>
    </xf>
    <xf numFmtId="187" fontId="8" fillId="0" borderId="22" xfId="5" applyNumberFormat="1" applyFont="1" applyFill="1" applyBorder="1">
      <alignment vertical="center"/>
    </xf>
    <xf numFmtId="178" fontId="8" fillId="0" borderId="53" xfId="1" applyNumberFormat="1" applyFont="1" applyFill="1" applyBorder="1">
      <alignment vertical="center"/>
    </xf>
    <xf numFmtId="0" fontId="5" fillId="2" borderId="68" xfId="5" applyFont="1" applyFill="1" applyBorder="1" applyAlignment="1">
      <alignment horizontal="center" vertical="center"/>
    </xf>
    <xf numFmtId="0" fontId="5" fillId="2" borderId="81" xfId="5" applyFont="1" applyFill="1" applyBorder="1" applyAlignment="1">
      <alignment horizontal="center" vertical="center"/>
    </xf>
    <xf numFmtId="0" fontId="5" fillId="2" borderId="71" xfId="5" applyFont="1" applyFill="1" applyBorder="1" applyAlignment="1">
      <alignment horizontal="center" vertical="center"/>
    </xf>
    <xf numFmtId="187" fontId="8" fillId="0" borderId="43" xfId="5" applyNumberFormat="1" applyFont="1" applyFill="1" applyBorder="1">
      <alignment vertical="center"/>
    </xf>
    <xf numFmtId="187" fontId="8" fillId="0" borderId="55" xfId="5" applyNumberFormat="1" applyFont="1" applyFill="1" applyBorder="1">
      <alignment vertical="center"/>
    </xf>
    <xf numFmtId="178" fontId="8" fillId="0" borderId="44" xfId="1" applyNumberFormat="1" applyFont="1" applyFill="1" applyBorder="1">
      <alignment vertical="center"/>
    </xf>
    <xf numFmtId="187" fontId="8" fillId="0" borderId="29" xfId="5" applyNumberFormat="1" applyFont="1" applyFill="1" applyBorder="1">
      <alignment vertical="center"/>
    </xf>
    <xf numFmtId="187" fontId="8" fillId="0" borderId="30" xfId="5" applyNumberFormat="1" applyFont="1" applyFill="1" applyBorder="1">
      <alignment vertical="center"/>
    </xf>
    <xf numFmtId="178" fontId="8" fillId="0" borderId="31" xfId="1" applyNumberFormat="1" applyFont="1" applyFill="1" applyBorder="1">
      <alignment vertical="center"/>
    </xf>
    <xf numFmtId="182" fontId="8" fillId="0" borderId="43" xfId="5" applyNumberFormat="1" applyFont="1" applyFill="1" applyBorder="1">
      <alignment vertical="center"/>
    </xf>
    <xf numFmtId="182" fontId="8" fillId="0" borderId="52" xfId="5" applyNumberFormat="1" applyFont="1" applyFill="1" applyBorder="1">
      <alignment vertical="center"/>
    </xf>
    <xf numFmtId="182" fontId="8" fillId="0" borderId="22" xfId="5" applyNumberFormat="1" applyFont="1" applyFill="1" applyBorder="1">
      <alignment vertical="center"/>
    </xf>
    <xf numFmtId="182" fontId="8" fillId="0" borderId="55" xfId="5" applyNumberFormat="1" applyFont="1" applyFill="1" applyBorder="1">
      <alignment vertical="center"/>
    </xf>
    <xf numFmtId="182" fontId="8" fillId="0" borderId="13" xfId="5" applyNumberFormat="1" applyFont="1" applyBorder="1">
      <alignment vertical="center"/>
    </xf>
    <xf numFmtId="182" fontId="8" fillId="0" borderId="56" xfId="5" applyNumberFormat="1" applyFont="1" applyFill="1" applyBorder="1">
      <alignment vertical="center"/>
    </xf>
    <xf numFmtId="0" fontId="5" fillId="2" borderId="82" xfId="5" applyFont="1" applyFill="1" applyBorder="1" applyAlignment="1">
      <alignment horizontal="center" vertical="center"/>
    </xf>
    <xf numFmtId="182" fontId="8" fillId="0" borderId="32" xfId="5" applyNumberFormat="1" applyFont="1" applyFill="1" applyBorder="1">
      <alignment vertical="center"/>
    </xf>
    <xf numFmtId="182" fontId="8" fillId="0" borderId="33" xfId="5" applyNumberFormat="1" applyFont="1" applyFill="1" applyBorder="1">
      <alignment vertical="center"/>
    </xf>
    <xf numFmtId="182" fontId="8" fillId="0" borderId="83" xfId="5" applyNumberFormat="1" applyFont="1" applyFill="1" applyBorder="1">
      <alignment vertical="center"/>
    </xf>
    <xf numFmtId="182" fontId="8" fillId="0" borderId="84" xfId="5" applyNumberFormat="1" applyFont="1" applyFill="1" applyBorder="1">
      <alignment vertical="center"/>
    </xf>
    <xf numFmtId="0" fontId="9" fillId="2" borderId="85" xfId="5" applyFont="1" applyFill="1" applyBorder="1" applyAlignment="1">
      <alignment horizontal="center" vertical="center"/>
    </xf>
    <xf numFmtId="182" fontId="8" fillId="0" borderId="54" xfId="5" applyNumberFormat="1" applyFont="1" applyFill="1" applyBorder="1">
      <alignment vertical="center"/>
    </xf>
    <xf numFmtId="182" fontId="8" fillId="0" borderId="57" xfId="5" applyNumberFormat="1" applyFont="1" applyFill="1" applyBorder="1">
      <alignment vertical="center"/>
    </xf>
    <xf numFmtId="182" fontId="8" fillId="0" borderId="17" xfId="5" applyNumberFormat="1" applyFont="1" applyFill="1" applyBorder="1">
      <alignment vertical="center"/>
    </xf>
    <xf numFmtId="182" fontId="8" fillId="0" borderId="86" xfId="5" applyNumberFormat="1" applyFont="1" applyFill="1" applyBorder="1">
      <alignment vertical="center"/>
    </xf>
    <xf numFmtId="182" fontId="8" fillId="0" borderId="87" xfId="5" applyNumberFormat="1" applyFont="1" applyBorder="1">
      <alignment vertical="center"/>
    </xf>
    <xf numFmtId="182" fontId="8" fillId="0" borderId="79" xfId="5" applyNumberFormat="1" applyFont="1" applyBorder="1">
      <alignment vertical="center"/>
    </xf>
    <xf numFmtId="0" fontId="5" fillId="0" borderId="0" xfId="4" applyFont="1" applyFill="1" applyBorder="1" applyAlignment="1">
      <alignment vertical="center" shrinkToFit="1"/>
    </xf>
    <xf numFmtId="176" fontId="5" fillId="0" borderId="0" xfId="5" applyNumberFormat="1" applyFont="1" applyFill="1" applyBorder="1">
      <alignment vertical="center"/>
    </xf>
    <xf numFmtId="178" fontId="5" fillId="0" borderId="0" xfId="5" applyNumberFormat="1" applyFont="1" applyFill="1" applyBorder="1">
      <alignment vertical="center"/>
    </xf>
    <xf numFmtId="179" fontId="8" fillId="0" borderId="11" xfId="5" applyNumberFormat="1" applyFont="1" applyBorder="1">
      <alignment vertical="center"/>
    </xf>
    <xf numFmtId="179" fontId="8" fillId="0" borderId="13" xfId="5" applyNumberFormat="1" applyFont="1" applyBorder="1">
      <alignment vertical="center"/>
    </xf>
    <xf numFmtId="0" fontId="5" fillId="2" borderId="88" xfId="5" applyFont="1" applyFill="1" applyBorder="1" applyAlignment="1">
      <alignment horizontal="center" vertical="center"/>
    </xf>
    <xf numFmtId="0" fontId="5" fillId="2" borderId="89" xfId="5" applyFont="1" applyFill="1" applyBorder="1" applyAlignment="1">
      <alignment horizontal="center" vertical="center"/>
    </xf>
    <xf numFmtId="182" fontId="8" fillId="0" borderId="90" xfId="5" applyNumberFormat="1" applyFont="1" applyBorder="1">
      <alignment vertical="center"/>
    </xf>
    <xf numFmtId="182" fontId="8" fillId="0" borderId="67" xfId="5" applyNumberFormat="1" applyFont="1" applyBorder="1">
      <alignment vertical="center"/>
    </xf>
    <xf numFmtId="0" fontId="5" fillId="2" borderId="85" xfId="5" applyFont="1" applyFill="1" applyBorder="1" applyAlignment="1">
      <alignment horizontal="center" vertical="center"/>
    </xf>
    <xf numFmtId="178" fontId="8" fillId="0" borderId="24" xfId="1" applyNumberFormat="1" applyFont="1" applyFill="1" applyBorder="1">
      <alignment vertical="center"/>
    </xf>
    <xf numFmtId="178" fontId="8" fillId="0" borderId="25" xfId="1" applyNumberFormat="1" applyFont="1" applyFill="1" applyBorder="1">
      <alignment vertical="center"/>
    </xf>
    <xf numFmtId="178" fontId="8" fillId="0" borderId="23" xfId="1" applyNumberFormat="1" applyFont="1" applyFill="1" applyBorder="1">
      <alignment vertical="center"/>
    </xf>
    <xf numFmtId="178" fontId="8" fillId="0" borderId="55" xfId="1" applyNumberFormat="1" applyFont="1" applyFill="1" applyBorder="1">
      <alignment vertical="center"/>
    </xf>
    <xf numFmtId="178" fontId="8" fillId="0" borderId="43" xfId="1" applyNumberFormat="1" applyFont="1" applyFill="1" applyBorder="1">
      <alignment vertical="center"/>
    </xf>
    <xf numFmtId="178" fontId="8" fillId="0" borderId="29" xfId="1" applyNumberFormat="1" applyFont="1" applyFill="1" applyBorder="1">
      <alignment vertical="center"/>
    </xf>
    <xf numFmtId="178" fontId="8" fillId="0" borderId="30" xfId="1" applyNumberFormat="1" applyFont="1" applyFill="1" applyBorder="1">
      <alignment vertical="center"/>
    </xf>
    <xf numFmtId="0" fontId="2" fillId="0" borderId="37" xfId="3" applyFont="1" applyBorder="1">
      <alignment vertical="center"/>
    </xf>
    <xf numFmtId="0" fontId="2" fillId="0" borderId="0" xfId="3" applyFont="1">
      <alignment vertical="center"/>
    </xf>
    <xf numFmtId="0" fontId="2" fillId="0" borderId="91" xfId="3" applyFont="1" applyBorder="1">
      <alignment vertical="center"/>
    </xf>
    <xf numFmtId="0" fontId="2" fillId="0" borderId="92" xfId="3" applyFont="1" applyBorder="1">
      <alignment vertical="center"/>
    </xf>
    <xf numFmtId="0" fontId="2" fillId="0" borderId="93" xfId="3" applyFont="1" applyBorder="1">
      <alignment vertical="center"/>
    </xf>
    <xf numFmtId="0" fontId="2" fillId="0" borderId="81" xfId="3" applyFont="1" applyBorder="1">
      <alignment vertical="center"/>
    </xf>
    <xf numFmtId="0" fontId="2" fillId="0" borderId="0" xfId="3" applyFont="1" applyBorder="1">
      <alignment vertical="center"/>
    </xf>
    <xf numFmtId="0" fontId="2" fillId="0" borderId="70" xfId="3" applyFont="1" applyBorder="1">
      <alignment vertical="center"/>
    </xf>
    <xf numFmtId="0" fontId="2" fillId="0" borderId="26" xfId="3" applyFont="1" applyBorder="1">
      <alignment vertical="center"/>
    </xf>
    <xf numFmtId="0" fontId="2" fillId="0" borderId="60" xfId="3" applyFont="1" applyBorder="1">
      <alignment vertical="center"/>
    </xf>
    <xf numFmtId="0" fontId="2" fillId="0" borderId="41" xfId="3" applyFont="1" applyBorder="1">
      <alignment vertical="center"/>
    </xf>
    <xf numFmtId="0" fontId="5" fillId="0" borderId="0" xfId="3" applyFont="1">
      <alignment vertical="center"/>
    </xf>
    <xf numFmtId="182" fontId="8" fillId="0" borderId="43" xfId="3" applyNumberFormat="1" applyFont="1" applyBorder="1">
      <alignment vertical="center"/>
    </xf>
    <xf numFmtId="182" fontId="8" fillId="0" borderId="25" xfId="3" applyNumberFormat="1" applyFont="1" applyBorder="1">
      <alignment vertical="center"/>
    </xf>
    <xf numFmtId="0" fontId="5" fillId="2" borderId="94" xfId="5" applyFont="1" applyFill="1" applyBorder="1" applyAlignment="1">
      <alignment horizontal="center" vertical="center"/>
    </xf>
    <xf numFmtId="182" fontId="8" fillId="0" borderId="57" xfId="3" applyNumberFormat="1" applyFont="1" applyBorder="1">
      <alignment vertical="center"/>
    </xf>
    <xf numFmtId="182" fontId="8" fillId="0" borderId="17" xfId="3" applyNumberFormat="1" applyFont="1" applyBorder="1">
      <alignment vertical="center"/>
    </xf>
    <xf numFmtId="182" fontId="8" fillId="0" borderId="95" xfId="5" applyNumberFormat="1" applyFont="1" applyBorder="1">
      <alignment vertical="center"/>
    </xf>
    <xf numFmtId="182" fontId="8" fillId="0" borderId="84" xfId="5" applyNumberFormat="1" applyFont="1" applyBorder="1">
      <alignment vertical="center"/>
    </xf>
    <xf numFmtId="182" fontId="8" fillId="0" borderId="86" xfId="3" applyNumberFormat="1" applyFont="1" applyBorder="1">
      <alignment vertical="center"/>
    </xf>
    <xf numFmtId="0" fontId="5" fillId="0" borderId="0" xfId="3" applyFont="1" applyBorder="1">
      <alignment vertical="center"/>
    </xf>
    <xf numFmtId="0" fontId="5" fillId="2" borderId="9" xfId="5" applyFont="1" applyFill="1" applyBorder="1" applyAlignment="1">
      <alignment horizontal="center" vertical="center"/>
    </xf>
    <xf numFmtId="178" fontId="8" fillId="0" borderId="88" xfId="1" applyNumberFormat="1" applyFont="1" applyBorder="1">
      <alignment vertical="center"/>
    </xf>
    <xf numFmtId="178" fontId="8" fillId="0" borderId="96" xfId="1" applyNumberFormat="1" applyFont="1" applyBorder="1">
      <alignment vertical="center"/>
    </xf>
    <xf numFmtId="178" fontId="8" fillId="0" borderId="89" xfId="1" applyNumberFormat="1" applyFont="1" applyBorder="1">
      <alignment vertical="center"/>
    </xf>
    <xf numFmtId="0" fontId="5" fillId="2" borderId="14" xfId="3" applyFont="1" applyFill="1" applyBorder="1" applyAlignment="1">
      <alignment horizontal="center" vertical="center"/>
    </xf>
    <xf numFmtId="0" fontId="5" fillId="2" borderId="14" xfId="3" applyFont="1" applyFill="1" applyBorder="1">
      <alignment vertical="center"/>
    </xf>
    <xf numFmtId="182" fontId="8" fillId="0" borderId="52" xfId="3" applyNumberFormat="1" applyFont="1" applyBorder="1">
      <alignment vertical="center"/>
    </xf>
    <xf numFmtId="182" fontId="8" fillId="0" borderId="22" xfId="3" applyNumberFormat="1" applyFont="1" applyBorder="1">
      <alignment vertical="center"/>
    </xf>
    <xf numFmtId="182" fontId="8" fillId="0" borderId="55" xfId="3" applyNumberFormat="1" applyFont="1" applyBorder="1">
      <alignment vertical="center"/>
    </xf>
    <xf numFmtId="182" fontId="8" fillId="0" borderId="32" xfId="3" applyNumberFormat="1" applyFont="1" applyBorder="1">
      <alignment vertical="center"/>
    </xf>
    <xf numFmtId="182" fontId="8" fillId="0" borderId="33" xfId="3" applyNumberFormat="1" applyFont="1" applyBorder="1">
      <alignment vertical="center"/>
    </xf>
    <xf numFmtId="0" fontId="5" fillId="2" borderId="16" xfId="3" applyFont="1" applyFill="1" applyBorder="1" applyAlignment="1">
      <alignment horizontal="center" vertical="center"/>
    </xf>
    <xf numFmtId="182" fontId="8" fillId="0" borderId="54" xfId="3" applyNumberFormat="1" applyFont="1" applyBorder="1">
      <alignment vertical="center"/>
    </xf>
    <xf numFmtId="182" fontId="8" fillId="0" borderId="56" xfId="3" applyNumberFormat="1" applyFont="1" applyBorder="1">
      <alignment vertical="center"/>
    </xf>
    <xf numFmtId="182" fontId="8" fillId="0" borderId="34" xfId="3" applyNumberFormat="1" applyFont="1" applyBorder="1">
      <alignment vertical="center"/>
    </xf>
    <xf numFmtId="182" fontId="8" fillId="0" borderId="49" xfId="3" applyNumberFormat="1" applyFont="1" applyBorder="1">
      <alignment vertical="center"/>
    </xf>
    <xf numFmtId="182" fontId="8" fillId="0" borderId="38" xfId="3" applyNumberFormat="1" applyFont="1" applyBorder="1">
      <alignment vertical="center"/>
    </xf>
    <xf numFmtId="182" fontId="8" fillId="0" borderId="26" xfId="3" applyNumberFormat="1" applyFont="1" applyBorder="1">
      <alignment vertical="center"/>
    </xf>
    <xf numFmtId="182" fontId="8" fillId="0" borderId="28" xfId="3" applyNumberFormat="1" applyFont="1" applyBorder="1">
      <alignment vertical="center"/>
    </xf>
    <xf numFmtId="182" fontId="8" fillId="0" borderId="35" xfId="3" applyNumberFormat="1" applyFont="1" applyBorder="1">
      <alignment vertical="center"/>
    </xf>
    <xf numFmtId="176" fontId="5" fillId="0" borderId="0" xfId="3" applyNumberFormat="1" applyFont="1" applyBorder="1">
      <alignment vertical="center"/>
    </xf>
    <xf numFmtId="182" fontId="8" fillId="0" borderId="41" xfId="3" applyNumberFormat="1" applyFont="1" applyBorder="1">
      <alignment vertical="center"/>
    </xf>
    <xf numFmtId="182" fontId="8" fillId="0" borderId="42" xfId="3" applyNumberFormat="1" applyFont="1" applyBorder="1">
      <alignment vertical="center"/>
    </xf>
    <xf numFmtId="182" fontId="8" fillId="0" borderId="46" xfId="3" applyNumberFormat="1" applyFont="1" applyBorder="1">
      <alignment vertical="center"/>
    </xf>
    <xf numFmtId="182" fontId="8" fillId="0" borderId="48" xfId="3" applyNumberFormat="1" applyFont="1" applyBorder="1">
      <alignment vertical="center"/>
    </xf>
    <xf numFmtId="0" fontId="5" fillId="2" borderId="19" xfId="3" applyFont="1" applyFill="1" applyBorder="1" applyAlignment="1">
      <alignment horizontal="center" vertical="center"/>
    </xf>
    <xf numFmtId="178" fontId="8" fillId="0" borderId="39" xfId="1" applyNumberFormat="1" applyFont="1" applyBorder="1">
      <alignment vertical="center"/>
    </xf>
    <xf numFmtId="0" fontId="9" fillId="2" borderId="76" xfId="3" applyFont="1" applyFill="1" applyBorder="1" applyAlignment="1">
      <alignment horizontal="center" vertical="center"/>
    </xf>
    <xf numFmtId="0" fontId="9" fillId="2" borderId="9" xfId="3" applyFont="1" applyFill="1" applyBorder="1" applyAlignment="1">
      <alignment horizontal="center" vertical="center"/>
    </xf>
    <xf numFmtId="0" fontId="9" fillId="2" borderId="39" xfId="3" applyFont="1" applyFill="1" applyBorder="1" applyAlignment="1">
      <alignment horizontal="center" vertical="center"/>
    </xf>
    <xf numFmtId="0" fontId="9" fillId="2" borderId="12" xfId="3" applyFont="1" applyFill="1" applyBorder="1" applyAlignment="1">
      <alignment horizontal="center" vertical="center"/>
    </xf>
    <xf numFmtId="0" fontId="5" fillId="2" borderId="16" xfId="4" applyFont="1" applyFill="1" applyBorder="1" applyAlignment="1">
      <alignment horizontal="center" vertical="center"/>
    </xf>
    <xf numFmtId="0" fontId="9" fillId="2" borderId="11" xfId="3" applyFont="1" applyFill="1" applyBorder="1" applyAlignment="1">
      <alignment horizontal="center" vertical="center"/>
    </xf>
    <xf numFmtId="182" fontId="8" fillId="0" borderId="73" xfId="3" applyNumberFormat="1" applyFont="1" applyBorder="1">
      <alignment vertical="center"/>
    </xf>
    <xf numFmtId="182" fontId="8" fillId="0" borderId="24" xfId="3" applyNumberFormat="1" applyFont="1" applyBorder="1">
      <alignment vertical="center"/>
    </xf>
    <xf numFmtId="182" fontId="8" fillId="0" borderId="27" xfId="3" applyNumberFormat="1" applyFont="1" applyBorder="1">
      <alignment vertical="center"/>
    </xf>
    <xf numFmtId="182" fontId="8" fillId="0" borderId="37" xfId="3" applyNumberFormat="1" applyFont="1" applyBorder="1">
      <alignment vertical="center"/>
    </xf>
    <xf numFmtId="182" fontId="8" fillId="0" borderId="15" xfId="3" applyNumberFormat="1" applyFont="1" applyBorder="1">
      <alignment vertical="center"/>
    </xf>
    <xf numFmtId="0" fontId="9" fillId="2" borderId="85" xfId="3" applyFont="1" applyFill="1" applyBorder="1" applyAlignment="1">
      <alignment horizontal="center" vertical="center"/>
    </xf>
    <xf numFmtId="182" fontId="8" fillId="0" borderId="73" xfId="3" applyNumberFormat="1" applyFont="1" applyBorder="1" applyAlignment="1">
      <alignment horizontal="right" vertical="center"/>
    </xf>
    <xf numFmtId="182" fontId="8" fillId="0" borderId="27" xfId="3" applyNumberFormat="1" applyFont="1" applyBorder="1" applyAlignment="1">
      <alignment horizontal="right" vertical="center"/>
    </xf>
    <xf numFmtId="182" fontId="8" fillId="0" borderId="35" xfId="3" applyNumberFormat="1" applyFont="1" applyBorder="1" applyAlignment="1">
      <alignment horizontal="right" vertical="center"/>
    </xf>
    <xf numFmtId="182" fontId="8" fillId="0" borderId="38" xfId="3" applyNumberFormat="1" applyFont="1" applyBorder="1" applyAlignment="1">
      <alignment horizontal="right" vertical="center"/>
    </xf>
    <xf numFmtId="0" fontId="6" fillId="0" borderId="0" xfId="6" applyFont="1" applyFill="1" applyBorder="1" applyAlignment="1">
      <alignment vertical="center" shrinkToFit="1"/>
    </xf>
    <xf numFmtId="0" fontId="5" fillId="0" borderId="0" xfId="4" applyFont="1">
      <alignment vertical="center"/>
    </xf>
    <xf numFmtId="0" fontId="5" fillId="2" borderId="14" xfId="4" applyFont="1" applyFill="1" applyBorder="1" applyAlignment="1">
      <alignment horizontal="center" vertical="center" shrinkToFit="1"/>
    </xf>
    <xf numFmtId="0" fontId="5" fillId="2" borderId="11" xfId="4" applyFont="1" applyFill="1" applyBorder="1" applyAlignment="1">
      <alignment horizontal="center" vertical="center" shrinkToFit="1"/>
    </xf>
    <xf numFmtId="0" fontId="5" fillId="2" borderId="12" xfId="4" applyFont="1" applyFill="1" applyBorder="1" applyAlignment="1">
      <alignment horizontal="center" vertical="center" shrinkToFit="1"/>
    </xf>
    <xf numFmtId="0" fontId="5" fillId="2" borderId="13" xfId="4" applyFont="1" applyFill="1" applyBorder="1" applyAlignment="1">
      <alignment horizontal="center" vertical="center" shrinkToFit="1"/>
    </xf>
    <xf numFmtId="0" fontId="5" fillId="0" borderId="0" xfId="4" applyFont="1" applyAlignment="1">
      <alignment vertical="center" shrinkToFit="1"/>
    </xf>
    <xf numFmtId="0" fontId="5" fillId="2" borderId="39" xfId="4" applyFont="1" applyFill="1" applyBorder="1" applyAlignment="1">
      <alignment horizontal="center" vertical="center" shrinkToFit="1"/>
    </xf>
    <xf numFmtId="0" fontId="5" fillId="2" borderId="20" xfId="4" applyFont="1" applyFill="1" applyBorder="1" applyAlignment="1">
      <alignment horizontal="center" vertical="center" shrinkToFit="1"/>
    </xf>
    <xf numFmtId="0" fontId="5" fillId="2" borderId="15" xfId="4" applyFont="1" applyFill="1" applyBorder="1" applyAlignment="1">
      <alignment horizontal="center" vertical="center"/>
    </xf>
    <xf numFmtId="0" fontId="5" fillId="2" borderId="19" xfId="4" applyFont="1" applyFill="1" applyBorder="1" applyAlignment="1">
      <alignment horizontal="center" vertical="center" shrinkToFit="1"/>
    </xf>
    <xf numFmtId="178" fontId="8" fillId="0" borderId="57" xfId="1" applyNumberFormat="1" applyFont="1" applyBorder="1" applyAlignment="1">
      <alignment vertical="center" shrinkToFit="1"/>
    </xf>
    <xf numFmtId="178" fontId="8" fillId="0" borderId="48" xfId="1" applyNumberFormat="1" applyFont="1" applyBorder="1" applyAlignment="1">
      <alignment vertical="center" shrinkToFit="1"/>
    </xf>
    <xf numFmtId="178" fontId="8" fillId="0" borderId="67" xfId="1" applyNumberFormat="1" applyFont="1" applyBorder="1" applyAlignment="1">
      <alignment vertical="center" shrinkToFit="1"/>
    </xf>
    <xf numFmtId="182" fontId="8" fillId="0" borderId="48" xfId="4" applyNumberFormat="1" applyFont="1" applyBorder="1" applyAlignment="1">
      <alignment vertical="center" shrinkToFit="1"/>
    </xf>
    <xf numFmtId="182" fontId="8" fillId="0" borderId="17" xfId="4" applyNumberFormat="1" applyFont="1" applyBorder="1" applyAlignment="1">
      <alignment vertical="center" shrinkToFit="1"/>
    </xf>
    <xf numFmtId="182" fontId="8" fillId="0" borderId="49" xfId="4" applyNumberFormat="1" applyFont="1" applyBorder="1" applyAlignment="1">
      <alignment vertical="center" shrinkToFit="1"/>
    </xf>
    <xf numFmtId="182" fontId="8" fillId="0" borderId="38" xfId="4" applyNumberFormat="1" applyFont="1" applyBorder="1">
      <alignment vertical="center"/>
    </xf>
    <xf numFmtId="0" fontId="5" fillId="2" borderId="85" xfId="4" applyFont="1" applyFill="1" applyBorder="1" applyAlignment="1">
      <alignment horizontal="center" vertical="center" shrinkToFit="1"/>
    </xf>
    <xf numFmtId="0" fontId="5" fillId="2" borderId="9" xfId="4" applyFont="1" applyFill="1" applyBorder="1" applyAlignment="1">
      <alignment horizontal="center" vertical="center" shrinkToFit="1"/>
    </xf>
    <xf numFmtId="0" fontId="5" fillId="2" borderId="58" xfId="4" applyFont="1" applyFill="1" applyBorder="1" applyAlignment="1">
      <alignment horizontal="center" vertical="center" shrinkToFit="1"/>
    </xf>
    <xf numFmtId="178" fontId="8" fillId="0" borderId="52" xfId="1" applyNumberFormat="1" applyFont="1" applyBorder="1" applyAlignment="1">
      <alignment vertical="center" shrinkToFit="1"/>
    </xf>
    <xf numFmtId="178" fontId="8" fillId="0" borderId="22" xfId="1" applyNumberFormat="1" applyFont="1" applyBorder="1" applyAlignment="1">
      <alignment vertical="center" shrinkToFit="1"/>
    </xf>
    <xf numFmtId="178" fontId="8" fillId="0" borderId="53" xfId="1" applyNumberFormat="1" applyFont="1" applyBorder="1" applyAlignment="1">
      <alignment vertical="center" shrinkToFit="1"/>
    </xf>
    <xf numFmtId="182" fontId="8" fillId="0" borderId="52" xfId="4" applyNumberFormat="1" applyFont="1" applyBorder="1" applyAlignment="1">
      <alignment vertical="center" shrinkToFit="1"/>
    </xf>
    <xf numFmtId="182" fontId="8" fillId="0" borderId="22" xfId="4" applyNumberFormat="1" applyFont="1" applyBorder="1" applyAlignment="1">
      <alignment vertical="center" shrinkToFit="1"/>
    </xf>
    <xf numFmtId="182" fontId="8" fillId="0" borderId="54" xfId="4" applyNumberFormat="1" applyFont="1" applyBorder="1" applyAlignment="1">
      <alignment vertical="center" shrinkToFit="1"/>
    </xf>
    <xf numFmtId="182" fontId="8" fillId="0" borderId="27" xfId="4" applyNumberFormat="1" applyFont="1" applyBorder="1">
      <alignment vertical="center"/>
    </xf>
    <xf numFmtId="178" fontId="8" fillId="0" borderId="55" xfId="1" applyNumberFormat="1" applyFont="1" applyBorder="1" applyAlignment="1">
      <alignment vertical="center" shrinkToFit="1"/>
    </xf>
    <xf numFmtId="178" fontId="8" fillId="0" borderId="43" xfId="1" applyNumberFormat="1" applyFont="1" applyBorder="1" applyAlignment="1">
      <alignment vertical="center" shrinkToFit="1"/>
    </xf>
    <xf numFmtId="178" fontId="8" fillId="0" borderId="44" xfId="1" applyNumberFormat="1" applyFont="1" applyBorder="1" applyAlignment="1">
      <alignment vertical="center" shrinkToFit="1"/>
    </xf>
    <xf numFmtId="182" fontId="8" fillId="0" borderId="24" xfId="4" applyNumberFormat="1" applyFont="1" applyBorder="1" applyAlignment="1">
      <alignment vertical="center" shrinkToFit="1"/>
    </xf>
    <xf numFmtId="182" fontId="8" fillId="0" borderId="25" xfId="4" applyNumberFormat="1" applyFont="1" applyBorder="1" applyAlignment="1">
      <alignment vertical="center" shrinkToFit="1"/>
    </xf>
    <xf numFmtId="182" fontId="8" fillId="0" borderId="26" xfId="4" applyNumberFormat="1" applyFont="1" applyBorder="1" applyAlignment="1">
      <alignment vertical="center" shrinkToFit="1"/>
    </xf>
    <xf numFmtId="182" fontId="8" fillId="0" borderId="28" xfId="4" applyNumberFormat="1" applyFont="1" applyBorder="1">
      <alignment vertical="center"/>
    </xf>
    <xf numFmtId="178" fontId="8" fillId="0" borderId="29" xfId="1" applyNumberFormat="1" applyFont="1" applyBorder="1" applyAlignment="1">
      <alignment vertical="center" shrinkToFit="1"/>
    </xf>
    <xf numFmtId="178" fontId="8" fillId="0" borderId="30" xfId="1" applyNumberFormat="1" applyFont="1" applyBorder="1" applyAlignment="1">
      <alignment vertical="center" shrinkToFit="1"/>
    </xf>
    <xf numFmtId="178" fontId="8" fillId="0" borderId="31" xfId="1" applyNumberFormat="1" applyFont="1" applyBorder="1" applyAlignment="1">
      <alignment vertical="center" shrinkToFit="1"/>
    </xf>
    <xf numFmtId="182" fontId="8" fillId="0" borderId="32" xfId="4" applyNumberFormat="1" applyFont="1" applyBorder="1" applyAlignment="1">
      <alignment vertical="center" shrinkToFit="1"/>
    </xf>
    <xf numFmtId="182" fontId="8" fillId="0" borderId="33" xfId="4" applyNumberFormat="1" applyFont="1" applyBorder="1" applyAlignment="1">
      <alignment vertical="center" shrinkToFit="1"/>
    </xf>
    <xf numFmtId="182" fontId="8" fillId="0" borderId="34" xfId="4" applyNumberFormat="1" applyFont="1" applyBorder="1" applyAlignment="1">
      <alignment vertical="center" shrinkToFit="1"/>
    </xf>
    <xf numFmtId="182" fontId="8" fillId="0" borderId="35" xfId="4" applyNumberFormat="1" applyFont="1" applyBorder="1">
      <alignment vertical="center"/>
    </xf>
    <xf numFmtId="182" fontId="8" fillId="0" borderId="57" xfId="4" applyNumberFormat="1" applyFont="1" applyBorder="1" applyAlignment="1">
      <alignment vertical="center" shrinkToFit="1"/>
    </xf>
    <xf numFmtId="0" fontId="5" fillId="2" borderId="10" xfId="4" applyFont="1" applyFill="1" applyBorder="1" applyAlignment="1">
      <alignment horizontal="center" vertical="center" shrinkToFit="1"/>
    </xf>
    <xf numFmtId="182" fontId="8" fillId="0" borderId="55" xfId="4" applyNumberFormat="1" applyFont="1" applyBorder="1" applyAlignment="1">
      <alignment vertical="center" shrinkToFit="1"/>
    </xf>
    <xf numFmtId="182" fontId="8" fillId="0" borderId="43" xfId="4" applyNumberFormat="1" applyFont="1" applyBorder="1" applyAlignment="1">
      <alignment vertical="center" shrinkToFit="1"/>
    </xf>
    <xf numFmtId="182" fontId="8" fillId="0" borderId="56" xfId="4" applyNumberFormat="1" applyFont="1" applyBorder="1" applyAlignment="1">
      <alignment vertical="center" shrinkToFit="1"/>
    </xf>
    <xf numFmtId="182" fontId="8" fillId="0" borderId="62" xfId="4" applyNumberFormat="1" applyFont="1" applyBorder="1" applyAlignment="1">
      <alignment vertical="center" shrinkToFit="1"/>
    </xf>
    <xf numFmtId="182" fontId="8" fillId="0" borderId="74" xfId="4" applyNumberFormat="1" applyFont="1" applyBorder="1" applyAlignment="1">
      <alignment vertical="center" shrinkToFit="1"/>
    </xf>
    <xf numFmtId="182" fontId="8" fillId="0" borderId="75" xfId="4" applyNumberFormat="1" applyFont="1" applyBorder="1" applyAlignment="1">
      <alignment vertical="center" shrinkToFit="1"/>
    </xf>
    <xf numFmtId="182" fontId="8" fillId="0" borderId="65" xfId="4" applyNumberFormat="1" applyFont="1" applyBorder="1">
      <alignment vertical="center"/>
    </xf>
    <xf numFmtId="179" fontId="8" fillId="0" borderId="0" xfId="4" applyNumberFormat="1" applyFont="1" applyBorder="1" applyAlignment="1">
      <alignment vertical="center" shrinkToFit="1"/>
    </xf>
    <xf numFmtId="179" fontId="8" fillId="0" borderId="0" xfId="4" applyNumberFormat="1" applyFont="1" applyBorder="1">
      <alignment vertical="center"/>
    </xf>
    <xf numFmtId="0" fontId="5" fillId="0" borderId="0" xfId="4" applyFont="1" applyBorder="1">
      <alignment vertical="center"/>
    </xf>
    <xf numFmtId="178" fontId="6" fillId="2" borderId="1" xfId="1" applyNumberFormat="1" applyFont="1" applyFill="1" applyBorder="1" applyAlignment="1">
      <alignment vertical="center" wrapText="1"/>
    </xf>
    <xf numFmtId="178" fontId="6" fillId="2" borderId="3" xfId="1" applyNumberFormat="1" applyFont="1" applyFill="1" applyBorder="1" applyAlignment="1">
      <alignment vertical="center" wrapText="1"/>
    </xf>
    <xf numFmtId="182" fontId="8" fillId="0" borderId="60" xfId="3" applyNumberFormat="1" applyFont="1" applyBorder="1">
      <alignment vertical="center"/>
    </xf>
    <xf numFmtId="182" fontId="8" fillId="0" borderId="61" xfId="3" applyNumberFormat="1" applyFont="1" applyBorder="1">
      <alignment vertical="center"/>
    </xf>
    <xf numFmtId="182" fontId="8" fillId="0" borderId="63" xfId="3" applyNumberFormat="1" applyFont="1" applyBorder="1">
      <alignment vertical="center"/>
    </xf>
    <xf numFmtId="182" fontId="8" fillId="0" borderId="64" xfId="3" applyNumberFormat="1" applyFont="1" applyBorder="1">
      <alignment vertical="center"/>
    </xf>
    <xf numFmtId="182" fontId="8" fillId="0" borderId="62" xfId="3" applyNumberFormat="1" applyFont="1" applyBorder="1">
      <alignment vertical="center"/>
    </xf>
    <xf numFmtId="0" fontId="5" fillId="2" borderId="15" xfId="3" applyFont="1" applyFill="1" applyBorder="1" applyAlignment="1">
      <alignment horizontal="center" vertical="center"/>
    </xf>
    <xf numFmtId="0" fontId="5" fillId="2" borderId="82" xfId="3" applyFont="1" applyFill="1" applyBorder="1" applyAlignment="1">
      <alignment horizontal="center" vertical="center"/>
    </xf>
    <xf numFmtId="0" fontId="5" fillId="0" borderId="0" xfId="3" applyFont="1" applyFill="1" applyBorder="1">
      <alignment vertical="center"/>
    </xf>
    <xf numFmtId="178" fontId="8" fillId="0" borderId="97" xfId="1" applyNumberFormat="1" applyFont="1" applyBorder="1">
      <alignment vertical="center"/>
    </xf>
    <xf numFmtId="178" fontId="8" fillId="0" borderId="78" xfId="1" applyNumberFormat="1" applyFont="1" applyBorder="1">
      <alignment vertical="center"/>
    </xf>
    <xf numFmtId="178" fontId="8" fillId="0" borderId="79" xfId="1" applyNumberFormat="1" applyFont="1" applyBorder="1">
      <alignment vertical="center"/>
    </xf>
    <xf numFmtId="178" fontId="8" fillId="0" borderId="80" xfId="1" applyNumberFormat="1" applyFont="1" applyBorder="1">
      <alignment vertical="center"/>
    </xf>
    <xf numFmtId="0" fontId="7" fillId="0" borderId="0" xfId="6" applyNumberFormat="1" applyFont="1" applyFill="1" applyBorder="1" applyAlignment="1">
      <alignment vertical="center" shrinkToFit="1"/>
    </xf>
    <xf numFmtId="3" fontId="5" fillId="0" borderId="0" xfId="3" applyNumberFormat="1" applyFont="1" applyBorder="1" applyAlignment="1">
      <alignment horizontal="center" vertical="center"/>
    </xf>
    <xf numFmtId="0" fontId="5" fillId="0" borderId="91" xfId="4" applyFont="1" applyBorder="1">
      <alignment vertical="center"/>
    </xf>
    <xf numFmtId="0" fontId="5" fillId="0" borderId="92" xfId="4" applyFont="1" applyBorder="1">
      <alignment vertical="center"/>
    </xf>
    <xf numFmtId="0" fontId="5" fillId="0" borderId="93" xfId="4" applyFont="1" applyBorder="1">
      <alignment vertical="center"/>
    </xf>
    <xf numFmtId="0" fontId="5" fillId="2" borderId="14" xfId="4" applyFont="1" applyFill="1" applyBorder="1" applyAlignment="1">
      <alignment vertical="center" shrinkToFit="1"/>
    </xf>
    <xf numFmtId="0" fontId="5" fillId="0" borderId="81" xfId="4" applyFont="1" applyBorder="1">
      <alignment vertical="center"/>
    </xf>
    <xf numFmtId="0" fontId="5" fillId="0" borderId="70" xfId="4" applyFont="1" applyBorder="1">
      <alignment vertical="center"/>
    </xf>
    <xf numFmtId="178" fontId="8" fillId="0" borderId="11" xfId="4" applyNumberFormat="1" applyFont="1" applyBorder="1" applyAlignment="1">
      <alignment vertical="center" shrinkToFit="1"/>
    </xf>
    <xf numFmtId="178" fontId="8" fillId="0" borderId="12" xfId="4" applyNumberFormat="1" applyFont="1" applyBorder="1" applyAlignment="1">
      <alignment vertical="center" shrinkToFit="1"/>
    </xf>
    <xf numFmtId="178" fontId="8" fillId="0" borderId="13" xfId="4" applyNumberFormat="1" applyFont="1" applyBorder="1" applyAlignment="1">
      <alignment vertical="center" shrinkToFit="1"/>
    </xf>
    <xf numFmtId="182" fontId="8" fillId="0" borderId="39" xfId="4" applyNumberFormat="1" applyFont="1" applyBorder="1" applyAlignment="1">
      <alignment vertical="center" shrinkToFit="1"/>
    </xf>
    <xf numFmtId="182" fontId="8" fillId="0" borderId="12" xfId="4" applyNumberFormat="1" applyFont="1" applyBorder="1" applyAlignment="1">
      <alignment vertical="center" shrinkToFit="1"/>
    </xf>
    <xf numFmtId="182" fontId="8" fillId="0" borderId="20" xfId="4" applyNumberFormat="1" applyFont="1" applyBorder="1" applyAlignment="1">
      <alignment vertical="center" shrinkToFit="1"/>
    </xf>
    <xf numFmtId="182" fontId="8" fillId="0" borderId="15" xfId="4" applyNumberFormat="1" applyFont="1" applyBorder="1">
      <alignment vertical="center"/>
    </xf>
    <xf numFmtId="178" fontId="5" fillId="2" borderId="10" xfId="1" applyNumberFormat="1" applyFont="1" applyFill="1" applyBorder="1" applyAlignment="1">
      <alignment horizontal="center" vertical="center"/>
    </xf>
    <xf numFmtId="178" fontId="5" fillId="2" borderId="11" xfId="1" applyNumberFormat="1" applyFont="1" applyFill="1" applyBorder="1" applyAlignment="1">
      <alignment horizontal="center" vertical="center" shrinkToFit="1"/>
    </xf>
    <xf numFmtId="178" fontId="5" fillId="2" borderId="12" xfId="1" applyNumberFormat="1" applyFont="1" applyFill="1" applyBorder="1" applyAlignment="1">
      <alignment horizontal="center" vertical="center" shrinkToFit="1"/>
    </xf>
    <xf numFmtId="178" fontId="5" fillId="2" borderId="13" xfId="1" applyNumberFormat="1" applyFont="1" applyFill="1" applyBorder="1" applyAlignment="1">
      <alignment horizontal="center" vertical="center" shrinkToFit="1"/>
    </xf>
    <xf numFmtId="178" fontId="5" fillId="2" borderId="21" xfId="1" applyNumberFormat="1" applyFont="1" applyFill="1" applyBorder="1">
      <alignment vertical="center"/>
    </xf>
    <xf numFmtId="178" fontId="8" fillId="0" borderId="24" xfId="1" applyNumberFormat="1" applyFont="1" applyBorder="1" applyAlignment="1">
      <alignment vertical="center" shrinkToFit="1"/>
    </xf>
    <xf numFmtId="178" fontId="8" fillId="0" borderId="25" xfId="1" applyNumberFormat="1" applyFont="1" applyBorder="1" applyAlignment="1">
      <alignment vertical="center" shrinkToFit="1"/>
    </xf>
    <xf numFmtId="178" fontId="8" fillId="0" borderId="23" xfId="1" applyNumberFormat="1" applyFont="1" applyBorder="1" applyAlignment="1">
      <alignment vertical="center" shrinkToFit="1"/>
    </xf>
    <xf numFmtId="0" fontId="5" fillId="0" borderId="26" xfId="4" applyFont="1" applyBorder="1">
      <alignment vertical="center"/>
    </xf>
    <xf numFmtId="0" fontId="5" fillId="0" borderId="60" xfId="4" applyFont="1" applyBorder="1">
      <alignment vertical="center"/>
    </xf>
    <xf numFmtId="0" fontId="5" fillId="0" borderId="41" xfId="4" applyFont="1" applyBorder="1">
      <alignment vertical="center"/>
    </xf>
    <xf numFmtId="178" fontId="8" fillId="0" borderId="17" xfId="1" applyNumberFormat="1" applyFont="1" applyBorder="1" applyAlignment="1">
      <alignment vertical="center" shrinkToFit="1"/>
    </xf>
    <xf numFmtId="178" fontId="8" fillId="0" borderId="18" xfId="1" applyNumberFormat="1" applyFont="1" applyBorder="1" applyAlignment="1">
      <alignment vertical="center" shrinkToFit="1"/>
    </xf>
    <xf numFmtId="0" fontId="12" fillId="0" borderId="0" xfId="6" applyFont="1" applyBorder="1" applyAlignment="1">
      <alignment vertical="center"/>
    </xf>
    <xf numFmtId="0" fontId="13" fillId="0" borderId="0" xfId="6" applyFont="1" applyFill="1" applyAlignment="1">
      <alignment vertical="center"/>
    </xf>
    <xf numFmtId="0" fontId="5" fillId="0" borderId="91" xfId="5" applyFont="1" applyBorder="1">
      <alignment vertical="center"/>
    </xf>
    <xf numFmtId="0" fontId="5" fillId="0" borderId="92" xfId="5" applyFont="1" applyBorder="1">
      <alignment vertical="center"/>
    </xf>
    <xf numFmtId="0" fontId="5" fillId="0" borderId="93" xfId="5" applyFont="1" applyBorder="1">
      <alignment vertical="center"/>
    </xf>
    <xf numFmtId="0" fontId="5" fillId="0" borderId="81" xfId="5" applyFont="1" applyBorder="1">
      <alignment vertical="center"/>
    </xf>
    <xf numFmtId="0" fontId="5" fillId="0" borderId="70" xfId="5" applyFont="1" applyBorder="1">
      <alignment vertical="center"/>
    </xf>
    <xf numFmtId="0" fontId="5" fillId="0" borderId="26" xfId="5" applyFont="1" applyBorder="1">
      <alignment vertical="center"/>
    </xf>
    <xf numFmtId="0" fontId="5" fillId="0" borderId="60" xfId="5" applyFont="1" applyBorder="1">
      <alignment vertical="center"/>
    </xf>
    <xf numFmtId="0" fontId="5" fillId="0" borderId="41" xfId="5" applyFont="1" applyBorder="1">
      <alignment vertical="center"/>
    </xf>
    <xf numFmtId="0" fontId="5" fillId="2" borderId="31" xfId="5" applyFont="1" applyFill="1" applyBorder="1" applyAlignment="1">
      <alignment horizontal="center" vertical="center"/>
    </xf>
    <xf numFmtId="0" fontId="5" fillId="2" borderId="49" xfId="5" applyFont="1" applyFill="1" applyBorder="1" applyAlignment="1">
      <alignment horizontal="center" vertical="center"/>
    </xf>
    <xf numFmtId="0" fontId="5" fillId="0" borderId="91" xfId="5" applyFont="1" applyFill="1" applyBorder="1">
      <alignment vertical="center"/>
    </xf>
    <xf numFmtId="0" fontId="5" fillId="0" borderId="92" xfId="5" applyFont="1" applyFill="1" applyBorder="1">
      <alignment vertical="center"/>
    </xf>
    <xf numFmtId="0" fontId="5" fillId="0" borderId="93" xfId="5" applyFont="1" applyFill="1" applyBorder="1">
      <alignment vertical="center"/>
    </xf>
    <xf numFmtId="0" fontId="5" fillId="0" borderId="81" xfId="5" applyFont="1" applyFill="1" applyBorder="1">
      <alignment vertical="center"/>
    </xf>
    <xf numFmtId="0" fontId="5" fillId="0" borderId="70" xfId="5" applyFont="1" applyFill="1" applyBorder="1">
      <alignment vertical="center"/>
    </xf>
    <xf numFmtId="0" fontId="5" fillId="0" borderId="26" xfId="5" applyFont="1" applyFill="1" applyBorder="1">
      <alignment vertical="center"/>
    </xf>
    <xf numFmtId="0" fontId="5" fillId="0" borderId="60" xfId="5" applyFont="1" applyFill="1" applyBorder="1">
      <alignment vertical="center"/>
    </xf>
    <xf numFmtId="0" fontId="5" fillId="0" borderId="41" xfId="5" applyFont="1" applyFill="1" applyBorder="1">
      <alignment vertical="center"/>
    </xf>
    <xf numFmtId="182" fontId="8" fillId="0" borderId="15" xfId="5" applyNumberFormat="1" applyFont="1" applyFill="1" applyBorder="1" applyAlignment="1">
      <alignment horizontal="right" vertical="center"/>
    </xf>
    <xf numFmtId="182" fontId="8" fillId="0" borderId="73" xfId="5" applyNumberFormat="1" applyFont="1" applyFill="1" applyBorder="1" applyAlignment="1">
      <alignment horizontal="right" vertical="center"/>
    </xf>
    <xf numFmtId="182" fontId="8" fillId="0" borderId="28" xfId="5" applyNumberFormat="1" applyFont="1" applyFill="1" applyBorder="1" applyAlignment="1">
      <alignment horizontal="right" vertical="center"/>
    </xf>
    <xf numFmtId="182" fontId="8" fillId="0" borderId="35" xfId="5" applyNumberFormat="1" applyFont="1" applyFill="1" applyBorder="1" applyAlignment="1">
      <alignment horizontal="right" vertical="center"/>
    </xf>
    <xf numFmtId="182" fontId="8" fillId="0" borderId="38" xfId="5" applyNumberFormat="1" applyFont="1" applyFill="1" applyBorder="1" applyAlignment="1">
      <alignment horizontal="right" vertical="center"/>
    </xf>
    <xf numFmtId="0" fontId="5" fillId="2" borderId="57" xfId="5" applyFont="1" applyFill="1" applyBorder="1" applyAlignment="1">
      <alignment horizontal="center" vertical="center"/>
    </xf>
    <xf numFmtId="0" fontId="5" fillId="2" borderId="98" xfId="5" applyFont="1" applyFill="1" applyBorder="1" applyAlignment="1">
      <alignment horizontal="center" vertical="center"/>
    </xf>
    <xf numFmtId="0" fontId="5" fillId="0" borderId="91" xfId="3" applyFont="1" applyBorder="1">
      <alignment vertical="center"/>
    </xf>
    <xf numFmtId="0" fontId="5" fillId="0" borderId="92" xfId="3" applyFont="1" applyBorder="1">
      <alignment vertical="center"/>
    </xf>
    <xf numFmtId="0" fontId="5" fillId="0" borderId="93" xfId="3" applyFont="1" applyBorder="1">
      <alignment vertical="center"/>
    </xf>
    <xf numFmtId="0" fontId="5" fillId="0" borderId="81" xfId="3" applyFont="1" applyBorder="1">
      <alignment vertical="center"/>
    </xf>
    <xf numFmtId="0" fontId="5" fillId="0" borderId="70" xfId="3" applyFont="1" applyBorder="1">
      <alignment vertical="center"/>
    </xf>
    <xf numFmtId="0" fontId="5" fillId="0" borderId="26" xfId="3" applyFont="1" applyBorder="1">
      <alignment vertical="center"/>
    </xf>
    <xf numFmtId="0" fontId="5" fillId="0" borderId="60" xfId="3" applyFont="1" applyBorder="1">
      <alignment vertical="center"/>
    </xf>
    <xf numFmtId="0" fontId="5" fillId="0" borderId="41" xfId="3" applyFont="1" applyBorder="1">
      <alignment vertical="center"/>
    </xf>
    <xf numFmtId="0" fontId="10" fillId="2" borderId="85" xfId="3" applyFont="1" applyFill="1" applyBorder="1" applyAlignment="1">
      <alignment horizontal="center" vertical="center" shrinkToFit="1"/>
    </xf>
    <xf numFmtId="0" fontId="10" fillId="2" borderId="9" xfId="3" applyFont="1" applyFill="1" applyBorder="1" applyAlignment="1">
      <alignment horizontal="center" vertical="center" wrapText="1" shrinkToFit="1"/>
    </xf>
    <xf numFmtId="0" fontId="10" fillId="2" borderId="9" xfId="3" applyFont="1" applyFill="1" applyBorder="1" applyAlignment="1">
      <alignment horizontal="center" vertical="center" shrinkToFit="1"/>
    </xf>
    <xf numFmtId="0" fontId="6" fillId="2" borderId="99" xfId="6" applyFont="1" applyFill="1" applyBorder="1" applyAlignment="1">
      <alignment horizontal="center" vertical="center" shrinkToFit="1"/>
    </xf>
    <xf numFmtId="0" fontId="10" fillId="2" borderId="11" xfId="3" applyFont="1" applyFill="1" applyBorder="1" applyAlignment="1">
      <alignment horizontal="center" vertical="center" shrinkToFit="1"/>
    </xf>
    <xf numFmtId="0" fontId="10" fillId="2" borderId="12" xfId="3" applyFont="1" applyFill="1" applyBorder="1" applyAlignment="1">
      <alignment horizontal="center" vertical="center" wrapText="1" shrinkToFit="1"/>
    </xf>
    <xf numFmtId="0" fontId="10" fillId="2" borderId="12" xfId="3" applyFont="1" applyFill="1" applyBorder="1" applyAlignment="1">
      <alignment horizontal="center" vertical="center" shrinkToFit="1"/>
    </xf>
    <xf numFmtId="0" fontId="6" fillId="2" borderId="94" xfId="6" applyFont="1" applyFill="1" applyBorder="1" applyAlignment="1">
      <alignment horizontal="center" vertical="center" shrinkToFit="1"/>
    </xf>
    <xf numFmtId="0" fontId="6" fillId="2" borderId="15" xfId="6" applyFont="1" applyFill="1" applyBorder="1" applyAlignment="1">
      <alignment horizontal="center" vertical="center" shrinkToFit="1"/>
    </xf>
    <xf numFmtId="0" fontId="5" fillId="2" borderId="12" xfId="3" applyFont="1" applyFill="1" applyBorder="1" applyAlignment="1">
      <alignment horizontal="center" vertical="center"/>
    </xf>
    <xf numFmtId="0" fontId="5" fillId="2" borderId="13" xfId="3" applyFont="1" applyFill="1" applyBorder="1" applyAlignment="1">
      <alignment horizontal="center" vertical="center"/>
    </xf>
    <xf numFmtId="0" fontId="5" fillId="2" borderId="11" xfId="3" applyFont="1" applyFill="1" applyBorder="1" applyAlignment="1">
      <alignment horizontal="center" vertical="center"/>
    </xf>
    <xf numFmtId="0" fontId="5" fillId="2" borderId="20" xfId="3" applyFont="1" applyFill="1" applyBorder="1" applyAlignment="1">
      <alignment horizontal="center" vertical="center"/>
    </xf>
    <xf numFmtId="0" fontId="5" fillId="2" borderId="58" xfId="3" applyFont="1" applyFill="1" applyBorder="1" applyAlignment="1">
      <alignment horizontal="center" vertical="center"/>
    </xf>
    <xf numFmtId="0" fontId="5" fillId="2" borderId="12" xfId="3" applyFont="1" applyFill="1" applyBorder="1" applyAlignment="1">
      <alignment horizontal="center" vertical="center" wrapText="1"/>
    </xf>
    <xf numFmtId="184" fontId="5" fillId="0" borderId="0" xfId="3" applyNumberFormat="1" applyFont="1" applyBorder="1">
      <alignment vertical="center"/>
    </xf>
    <xf numFmtId="182" fontId="8" fillId="0" borderId="16" xfId="3" applyNumberFormat="1" applyFont="1" applyBorder="1">
      <alignment vertical="center"/>
    </xf>
    <xf numFmtId="182" fontId="8" fillId="0" borderId="36" xfId="3" applyNumberFormat="1" applyFont="1" applyBorder="1">
      <alignment vertical="center"/>
    </xf>
    <xf numFmtId="188" fontId="5" fillId="0" borderId="0" xfId="3" applyNumberFormat="1" applyFont="1" applyFill="1" applyBorder="1">
      <alignment vertical="center"/>
    </xf>
    <xf numFmtId="188" fontId="5" fillId="0" borderId="0" xfId="3" applyNumberFormat="1" applyFont="1" applyBorder="1" applyAlignment="1">
      <alignment horizontal="center" vertical="center"/>
    </xf>
    <xf numFmtId="188" fontId="5" fillId="0" borderId="0" xfId="3" applyNumberFormat="1" applyFont="1">
      <alignment vertical="center"/>
    </xf>
    <xf numFmtId="188" fontId="5" fillId="0" borderId="0" xfId="3" applyNumberFormat="1" applyFont="1" applyBorder="1">
      <alignment vertical="center"/>
    </xf>
    <xf numFmtId="0" fontId="14" fillId="0" borderId="100" xfId="0" applyFont="1" applyBorder="1" applyAlignment="1">
      <alignment horizontal="center" vertical="center"/>
    </xf>
    <xf numFmtId="0" fontId="2" fillId="0" borderId="0" xfId="0" applyFont="1">
      <alignment vertical="center"/>
    </xf>
    <xf numFmtId="0" fontId="2" fillId="0" borderId="101" xfId="0" applyFont="1" applyBorder="1" applyAlignment="1">
      <alignment horizontal="justify" vertical="center"/>
    </xf>
    <xf numFmtId="0" fontId="2" fillId="0" borderId="101" xfId="0" applyFont="1" applyBorder="1">
      <alignment vertical="center"/>
    </xf>
    <xf numFmtId="0" fontId="2" fillId="0" borderId="102" xfId="0" applyFont="1" applyBorder="1">
      <alignment vertical="center"/>
    </xf>
    <xf numFmtId="0" fontId="9" fillId="2" borderId="20" xfId="3" applyFont="1" applyFill="1" applyBorder="1" applyAlignment="1">
      <alignment horizontal="center" vertical="center"/>
    </xf>
    <xf numFmtId="0" fontId="1" fillId="0" borderId="37" xfId="4" applyFont="1" applyBorder="1">
      <alignment vertical="center"/>
    </xf>
    <xf numFmtId="0" fontId="1" fillId="0" borderId="37" xfId="5" applyFont="1" applyBorder="1">
      <alignment vertical="center"/>
    </xf>
    <xf numFmtId="0" fontId="1" fillId="0" borderId="37" xfId="3" applyFont="1" applyBorder="1">
      <alignment vertical="center"/>
    </xf>
    <xf numFmtId="182" fontId="8" fillId="0" borderId="24" xfId="5" applyNumberFormat="1" applyFont="1" applyBorder="1" applyAlignment="1">
      <alignment horizontal="right" vertical="center"/>
    </xf>
    <xf numFmtId="182" fontId="8" fillId="0" borderId="41" xfId="5" applyNumberFormat="1" applyFont="1" applyBorder="1" applyAlignment="1">
      <alignment horizontal="right" vertical="center"/>
    </xf>
    <xf numFmtId="182" fontId="8" fillId="0" borderId="32" xfId="5" applyNumberFormat="1" applyFont="1" applyBorder="1" applyAlignment="1">
      <alignment horizontal="right" vertical="center"/>
    </xf>
    <xf numFmtId="182" fontId="8" fillId="0" borderId="46" xfId="5" applyNumberFormat="1" applyFont="1" applyBorder="1" applyAlignment="1">
      <alignment horizontal="right" vertical="center"/>
    </xf>
    <xf numFmtId="182" fontId="8" fillId="0" borderId="57" xfId="5" applyNumberFormat="1" applyFont="1" applyBorder="1" applyAlignment="1">
      <alignment horizontal="right" vertical="center"/>
    </xf>
    <xf numFmtId="182" fontId="8" fillId="0" borderId="48" xfId="5" applyNumberFormat="1" applyFont="1" applyBorder="1" applyAlignment="1">
      <alignment horizontal="right" vertical="center"/>
    </xf>
    <xf numFmtId="0" fontId="5" fillId="2" borderId="103" xfId="4" applyFont="1" applyFill="1" applyBorder="1" applyAlignment="1">
      <alignment vertical="center" shrinkToFit="1"/>
    </xf>
    <xf numFmtId="0" fontId="5" fillId="0" borderId="0" xfId="4" applyFont="1" applyFill="1" applyBorder="1" applyAlignment="1">
      <alignment horizontal="center" vertical="center"/>
    </xf>
    <xf numFmtId="0" fontId="1" fillId="0" borderId="37" xfId="5" applyFont="1" applyBorder="1" applyAlignment="1">
      <alignment vertical="center" wrapText="1"/>
    </xf>
    <xf numFmtId="0" fontId="0" fillId="0" borderId="0" xfId="0" applyAlignment="1">
      <alignment vertical="center"/>
    </xf>
    <xf numFmtId="0" fontId="0" fillId="0" borderId="91" xfId="0" applyBorder="1" applyAlignment="1">
      <alignment vertical="center"/>
    </xf>
    <xf numFmtId="0" fontId="0" fillId="0" borderId="81" xfId="0" applyBorder="1" applyAlignment="1">
      <alignment vertical="center"/>
    </xf>
    <xf numFmtId="0" fontId="0" fillId="0" borderId="26" xfId="0" applyBorder="1" applyAlignment="1">
      <alignment vertical="center"/>
    </xf>
    <xf numFmtId="182" fontId="8" fillId="0" borderId="53" xfId="5" applyNumberFormat="1" applyFont="1" applyBorder="1">
      <alignment vertical="center"/>
    </xf>
    <xf numFmtId="182" fontId="8" fillId="0" borderId="77" xfId="5" applyNumberFormat="1" applyFont="1" applyFill="1" applyBorder="1">
      <alignment vertical="center"/>
    </xf>
    <xf numFmtId="182" fontId="8" fillId="0" borderId="4" xfId="5" applyNumberFormat="1" applyFont="1" applyFill="1" applyBorder="1">
      <alignment vertical="center"/>
    </xf>
    <xf numFmtId="182" fontId="8" fillId="0" borderId="1" xfId="5" applyNumberFormat="1" applyFont="1" applyFill="1" applyBorder="1">
      <alignment vertical="center"/>
    </xf>
    <xf numFmtId="182" fontId="8" fillId="0" borderId="21" xfId="5" applyNumberFormat="1" applyFont="1" applyFill="1" applyBorder="1">
      <alignment vertical="center"/>
    </xf>
    <xf numFmtId="182" fontId="8" fillId="0" borderId="2" xfId="5" applyNumberFormat="1" applyFont="1" applyFill="1" applyBorder="1">
      <alignment vertical="center"/>
    </xf>
    <xf numFmtId="182" fontId="8" fillId="0" borderId="16" xfId="5" applyNumberFormat="1" applyFont="1" applyFill="1" applyBorder="1">
      <alignment vertical="center"/>
    </xf>
    <xf numFmtId="182" fontId="8" fillId="0" borderId="96" xfId="5" applyNumberFormat="1" applyFont="1" applyFill="1" applyBorder="1">
      <alignment vertical="center"/>
    </xf>
    <xf numFmtId="182" fontId="8" fillId="0" borderId="25" xfId="5" applyNumberFormat="1" applyFont="1" applyFill="1" applyBorder="1">
      <alignment vertical="center"/>
    </xf>
    <xf numFmtId="182" fontId="8" fillId="0" borderId="104" xfId="5" applyNumberFormat="1" applyFont="1" applyFill="1" applyBorder="1">
      <alignment vertical="center"/>
    </xf>
    <xf numFmtId="182" fontId="8" fillId="0" borderId="92" xfId="5" applyNumberFormat="1" applyFont="1" applyFill="1" applyBorder="1">
      <alignment vertical="center"/>
    </xf>
    <xf numFmtId="182" fontId="8" fillId="0" borderId="61" xfId="5" applyNumberFormat="1" applyFont="1" applyFill="1" applyBorder="1">
      <alignment vertical="center"/>
    </xf>
    <xf numFmtId="182" fontId="8" fillId="0" borderId="60" xfId="5" applyNumberFormat="1" applyFont="1" applyFill="1" applyBorder="1">
      <alignment vertical="center"/>
    </xf>
    <xf numFmtId="182" fontId="8" fillId="0" borderId="72" xfId="5" applyNumberFormat="1" applyFont="1" applyFill="1" applyBorder="1">
      <alignment vertical="center"/>
    </xf>
    <xf numFmtId="182" fontId="8" fillId="0" borderId="37" xfId="5" applyNumberFormat="1" applyFont="1" applyFill="1" applyBorder="1">
      <alignment vertical="center"/>
    </xf>
    <xf numFmtId="0" fontId="5" fillId="0" borderId="105" xfId="5" applyFont="1" applyBorder="1">
      <alignment vertical="center"/>
    </xf>
    <xf numFmtId="0" fontId="5" fillId="0" borderId="37" xfId="5" applyFont="1" applyBorder="1">
      <alignment vertical="center"/>
    </xf>
    <xf numFmtId="0" fontId="5" fillId="0" borderId="0" xfId="5" applyFont="1" applyBorder="1" applyAlignment="1">
      <alignment vertical="center" wrapText="1"/>
    </xf>
    <xf numFmtId="0" fontId="18" fillId="0" borderId="0" xfId="5" applyFont="1">
      <alignment vertical="center"/>
    </xf>
    <xf numFmtId="0" fontId="9" fillId="2" borderId="59" xfId="5" applyFont="1" applyFill="1" applyBorder="1" applyAlignment="1">
      <alignment horizontal="center" vertical="center"/>
    </xf>
    <xf numFmtId="0" fontId="9" fillId="2" borderId="85" xfId="5" applyFont="1" applyFill="1" applyBorder="1" applyAlignment="1">
      <alignment horizontal="center" vertical="center" wrapText="1" shrinkToFit="1"/>
    </xf>
    <xf numFmtId="0" fontId="9" fillId="2" borderId="9" xfId="5" applyFont="1" applyFill="1" applyBorder="1" applyAlignment="1">
      <alignment horizontal="center" vertical="center" wrapText="1" shrinkToFit="1"/>
    </xf>
    <xf numFmtId="182" fontId="8" fillId="0" borderId="36" xfId="5" applyNumberFormat="1" applyFont="1" applyFill="1" applyBorder="1">
      <alignment vertical="center"/>
    </xf>
    <xf numFmtId="182" fontId="8" fillId="0" borderId="77" xfId="5" applyNumberFormat="1" applyFont="1" applyBorder="1">
      <alignment vertical="center"/>
    </xf>
    <xf numFmtId="182" fontId="8" fillId="0" borderId="21" xfId="5" applyNumberFormat="1" applyFont="1" applyBorder="1">
      <alignment vertical="center"/>
    </xf>
    <xf numFmtId="182" fontId="8" fillId="0" borderId="2" xfId="5" applyNumberFormat="1" applyFont="1" applyBorder="1">
      <alignment vertical="center"/>
    </xf>
    <xf numFmtId="182" fontId="8" fillId="0" borderId="97" xfId="5" applyNumberFormat="1" applyFont="1" applyBorder="1">
      <alignment vertical="center"/>
    </xf>
    <xf numFmtId="9" fontId="5" fillId="0" borderId="0" xfId="1" applyFont="1" applyAlignment="1">
      <alignment horizontal="left" vertical="center"/>
    </xf>
    <xf numFmtId="182" fontId="5" fillId="0" borderId="0" xfId="6" applyNumberFormat="1" applyFont="1" applyFill="1" applyBorder="1" applyAlignment="1">
      <alignment vertical="center" shrinkToFit="1"/>
    </xf>
    <xf numFmtId="0" fontId="5" fillId="0" borderId="0" xfId="5" applyFont="1" applyAlignment="1">
      <alignment horizontal="center" vertical="center" wrapText="1"/>
    </xf>
    <xf numFmtId="0" fontId="5" fillId="0" borderId="0" xfId="5" applyFont="1" applyBorder="1" applyAlignment="1">
      <alignment horizontal="left" vertical="center"/>
    </xf>
    <xf numFmtId="178" fontId="8" fillId="0" borderId="54" xfId="1" applyNumberFormat="1" applyFont="1" applyBorder="1">
      <alignment vertical="center"/>
    </xf>
    <xf numFmtId="178" fontId="8" fillId="0" borderId="56" xfId="1" applyNumberFormat="1" applyFont="1" applyBorder="1">
      <alignment vertical="center"/>
    </xf>
    <xf numFmtId="178" fontId="8" fillId="0" borderId="106" xfId="1" applyNumberFormat="1" applyFont="1" applyBorder="1">
      <alignment vertical="center"/>
    </xf>
    <xf numFmtId="0" fontId="5" fillId="2" borderId="107" xfId="5" applyFont="1" applyFill="1" applyBorder="1" applyAlignment="1">
      <alignment horizontal="center" vertical="center"/>
    </xf>
    <xf numFmtId="182" fontId="8" fillId="0" borderId="108" xfId="5" applyNumberFormat="1" applyFont="1" applyFill="1" applyBorder="1">
      <alignment vertical="center"/>
    </xf>
    <xf numFmtId="182" fontId="8" fillId="0" borderId="109" xfId="5" applyNumberFormat="1" applyFont="1" applyFill="1" applyBorder="1">
      <alignment vertical="center"/>
    </xf>
    <xf numFmtId="182" fontId="8" fillId="0" borderId="110" xfId="5" applyNumberFormat="1" applyFont="1" applyBorder="1">
      <alignment vertical="center"/>
    </xf>
    <xf numFmtId="0" fontId="5" fillId="0" borderId="0" xfId="5" applyFont="1" applyAlignment="1">
      <alignment vertical="top"/>
    </xf>
    <xf numFmtId="182" fontId="8" fillId="0" borderId="10" xfId="5" applyNumberFormat="1" applyFont="1" applyFill="1" applyBorder="1">
      <alignment vertical="center"/>
    </xf>
    <xf numFmtId="182" fontId="8" fillId="0" borderId="111" xfId="5" applyNumberFormat="1" applyFont="1" applyFill="1" applyBorder="1">
      <alignment vertical="center"/>
    </xf>
    <xf numFmtId="182" fontId="8" fillId="0" borderId="12" xfId="5" applyNumberFormat="1" applyFont="1" applyFill="1" applyBorder="1">
      <alignment vertical="center"/>
    </xf>
    <xf numFmtId="182" fontId="8" fillId="0" borderId="98" xfId="5" applyNumberFormat="1" applyFont="1" applyFill="1" applyBorder="1">
      <alignment vertical="center"/>
    </xf>
    <xf numFmtId="182" fontId="8" fillId="0" borderId="9" xfId="5" applyNumberFormat="1" applyFont="1" applyFill="1" applyBorder="1">
      <alignment vertical="center"/>
    </xf>
    <xf numFmtId="182" fontId="8" fillId="0" borderId="76" xfId="5" applyNumberFormat="1" applyFont="1" applyFill="1" applyBorder="1">
      <alignment vertical="center"/>
    </xf>
    <xf numFmtId="182" fontId="8" fillId="0" borderId="58" xfId="5" applyNumberFormat="1" applyFont="1" applyBorder="1">
      <alignment vertical="center"/>
    </xf>
    <xf numFmtId="182" fontId="8" fillId="0" borderId="48" xfId="5" applyNumberFormat="1" applyFont="1" applyFill="1" applyBorder="1">
      <alignment vertical="center"/>
    </xf>
    <xf numFmtId="0" fontId="11" fillId="0" borderId="0" xfId="6" applyFont="1" applyFill="1" applyBorder="1" applyAlignment="1">
      <alignment horizontal="center" vertical="center" wrapText="1" shrinkToFit="1"/>
    </xf>
    <xf numFmtId="0" fontId="11" fillId="0" borderId="0" xfId="6" applyFont="1" applyFill="1" applyBorder="1" applyAlignment="1">
      <alignment horizontal="center" vertical="center" shrinkToFit="1"/>
    </xf>
    <xf numFmtId="182" fontId="11" fillId="0" borderId="0" xfId="6" applyNumberFormat="1" applyFont="1" applyFill="1" applyBorder="1" applyAlignment="1">
      <alignment horizontal="center" vertical="center" wrapText="1" shrinkToFit="1"/>
    </xf>
    <xf numFmtId="182" fontId="13" fillId="0" borderId="0" xfId="6" applyNumberFormat="1" applyFont="1" applyFill="1" applyAlignment="1">
      <alignment vertical="center"/>
    </xf>
    <xf numFmtId="182" fontId="6" fillId="0" borderId="0" xfId="6" applyNumberFormat="1" applyFont="1" applyFill="1" applyBorder="1" applyAlignment="1">
      <alignment horizontal="center" vertical="center" shrinkToFit="1"/>
    </xf>
    <xf numFmtId="0" fontId="0" fillId="0" borderId="0" xfId="0" applyFill="1" applyBorder="1">
      <alignment vertical="center"/>
    </xf>
    <xf numFmtId="0" fontId="9" fillId="2" borderId="22" xfId="5" applyFont="1" applyFill="1" applyBorder="1" applyAlignment="1">
      <alignment horizontal="center" vertical="center" wrapText="1"/>
    </xf>
    <xf numFmtId="0" fontId="5" fillId="2" borderId="22" xfId="5" applyFont="1" applyFill="1" applyBorder="1" applyAlignment="1">
      <alignment horizontal="center" vertical="center"/>
    </xf>
    <xf numFmtId="0" fontId="5" fillId="2" borderId="22" xfId="5" applyFont="1" applyFill="1" applyBorder="1" applyAlignment="1">
      <alignment horizontal="center" vertical="center" wrapText="1"/>
    </xf>
    <xf numFmtId="0" fontId="5" fillId="2" borderId="51" xfId="4" applyFont="1" applyFill="1" applyBorder="1" applyAlignment="1">
      <alignment horizontal="center" vertical="center"/>
    </xf>
    <xf numFmtId="0" fontId="5" fillId="2" borderId="54" xfId="5" applyFont="1" applyFill="1" applyBorder="1" applyAlignment="1">
      <alignment horizontal="center" vertical="center" wrapText="1"/>
    </xf>
    <xf numFmtId="0" fontId="9" fillId="2" borderId="52" xfId="5" applyFont="1" applyFill="1" applyBorder="1" applyAlignment="1">
      <alignment horizontal="center" vertical="center" wrapText="1"/>
    </xf>
    <xf numFmtId="0" fontId="9" fillId="2" borderId="97" xfId="5" applyFont="1" applyFill="1" applyBorder="1" applyAlignment="1">
      <alignment horizontal="center" vertical="center" wrapText="1"/>
    </xf>
    <xf numFmtId="0" fontId="5" fillId="2" borderId="98" xfId="4" applyFont="1" applyFill="1" applyBorder="1" applyAlignment="1">
      <alignment horizontal="center" vertical="center"/>
    </xf>
    <xf numFmtId="0" fontId="5" fillId="2" borderId="9" xfId="5" applyFont="1" applyFill="1" applyBorder="1" applyAlignment="1">
      <alignment horizontal="center" vertical="center" wrapText="1"/>
    </xf>
    <xf numFmtId="0" fontId="9" fillId="2" borderId="85" xfId="5" applyFont="1" applyFill="1" applyBorder="1" applyAlignment="1">
      <alignment horizontal="center" vertical="center" wrapText="1"/>
    </xf>
    <xf numFmtId="0" fontId="5" fillId="2" borderId="43" xfId="4" applyFont="1" applyFill="1" applyBorder="1">
      <alignment vertical="center"/>
    </xf>
    <xf numFmtId="0" fontId="6" fillId="2" borderId="43" xfId="6" applyFont="1" applyFill="1" applyBorder="1" applyAlignment="1">
      <alignment vertical="center" wrapText="1"/>
    </xf>
    <xf numFmtId="0" fontId="5" fillId="2" borderId="43" xfId="5" applyFont="1" applyFill="1" applyBorder="1" applyAlignment="1">
      <alignment horizontal="center" vertical="center"/>
    </xf>
    <xf numFmtId="0" fontId="9" fillId="2" borderId="43" xfId="5" applyFont="1" applyFill="1" applyBorder="1" applyAlignment="1">
      <alignment horizontal="center" vertical="center"/>
    </xf>
    <xf numFmtId="0" fontId="5" fillId="2" borderId="43" xfId="4" applyFont="1" applyFill="1" applyBorder="1" applyAlignment="1">
      <alignment vertical="center" shrinkToFit="1"/>
    </xf>
    <xf numFmtId="0" fontId="5" fillId="2" borderId="43" xfId="5" applyFont="1" applyFill="1" applyBorder="1">
      <alignment vertical="center"/>
    </xf>
    <xf numFmtId="0" fontId="5" fillId="2" borderId="43" xfId="4" applyFont="1" applyFill="1" applyBorder="1" applyAlignment="1">
      <alignment horizontal="center" vertical="center" shrinkToFit="1"/>
    </xf>
    <xf numFmtId="178" fontId="5" fillId="2" borderId="43" xfId="1" applyNumberFormat="1" applyFont="1" applyFill="1" applyBorder="1" applyAlignment="1">
      <alignment horizontal="center" vertical="center"/>
    </xf>
    <xf numFmtId="178" fontId="5" fillId="2" borderId="43" xfId="1" applyNumberFormat="1" applyFont="1" applyFill="1" applyBorder="1" applyAlignment="1">
      <alignment horizontal="center" vertical="center" shrinkToFit="1"/>
    </xf>
    <xf numFmtId="0" fontId="5" fillId="2" borderId="43" xfId="4" applyFont="1" applyFill="1" applyBorder="1" applyAlignment="1">
      <alignment horizontal="center" vertical="center"/>
    </xf>
    <xf numFmtId="0" fontId="5" fillId="2" borderId="43" xfId="5" applyFont="1" applyFill="1" applyBorder="1" applyAlignment="1">
      <alignment horizontal="center" vertical="center" wrapText="1"/>
    </xf>
    <xf numFmtId="0" fontId="9" fillId="2" borderId="43" xfId="5" applyFont="1" applyFill="1" applyBorder="1" applyAlignment="1">
      <alignment horizontal="center" vertical="center" wrapText="1"/>
    </xf>
    <xf numFmtId="0" fontId="5" fillId="2" borderId="0" xfId="4" applyFont="1" applyFill="1" applyBorder="1" applyAlignment="1">
      <alignment vertical="center" shrinkToFit="1"/>
    </xf>
    <xf numFmtId="178" fontId="8" fillId="0" borderId="0" xfId="1" applyNumberFormat="1" applyFont="1" applyBorder="1" applyAlignment="1">
      <alignment horizontal="right" vertical="center"/>
    </xf>
    <xf numFmtId="0" fontId="10" fillId="2" borderId="43" xfId="3" applyFont="1" applyFill="1" applyBorder="1" applyAlignment="1">
      <alignment horizontal="center" vertical="center" shrinkToFit="1"/>
    </xf>
    <xf numFmtId="0" fontId="10" fillId="2" borderId="43" xfId="3" applyFont="1" applyFill="1" applyBorder="1" applyAlignment="1">
      <alignment horizontal="center" vertical="center" wrapText="1" shrinkToFit="1"/>
    </xf>
    <xf numFmtId="0" fontId="5" fillId="2" borderId="43" xfId="3" applyFont="1" applyFill="1" applyBorder="1" applyAlignment="1">
      <alignment horizontal="center" vertical="center"/>
    </xf>
    <xf numFmtId="0" fontId="5" fillId="2" borderId="43" xfId="3" applyFont="1" applyFill="1" applyBorder="1">
      <alignment vertical="center"/>
    </xf>
    <xf numFmtId="0" fontId="9" fillId="2" borderId="43" xfId="3" applyFont="1" applyFill="1" applyBorder="1" applyAlignment="1">
      <alignment horizontal="center" vertical="center"/>
    </xf>
    <xf numFmtId="0" fontId="5" fillId="2" borderId="43" xfId="3" applyFont="1" applyFill="1" applyBorder="1" applyAlignment="1">
      <alignment horizontal="center" vertical="center" wrapText="1"/>
    </xf>
    <xf numFmtId="188" fontId="5" fillId="2" borderId="43" xfId="5" applyNumberFormat="1" applyFont="1" applyFill="1" applyBorder="1" applyAlignment="1">
      <alignment horizontal="center" vertical="center"/>
    </xf>
    <xf numFmtId="188" fontId="5" fillId="2" borderId="43" xfId="3" applyNumberFormat="1" applyFont="1" applyFill="1" applyBorder="1" applyAlignment="1">
      <alignment horizontal="center" vertical="center"/>
    </xf>
    <xf numFmtId="188" fontId="5" fillId="4" borderId="43" xfId="3" applyNumberFormat="1" applyFont="1" applyFill="1" applyBorder="1" applyAlignment="1">
      <alignment horizontal="center" vertical="center"/>
    </xf>
    <xf numFmtId="188" fontId="8" fillId="0" borderId="43" xfId="3" applyNumberFormat="1" applyFont="1" applyBorder="1" applyAlignment="1">
      <alignment horizontal="right" vertical="center"/>
    </xf>
    <xf numFmtId="3" fontId="5" fillId="2" borderId="43" xfId="3" applyNumberFormat="1" applyFont="1" applyFill="1" applyBorder="1" applyAlignment="1">
      <alignment horizontal="center" vertical="center"/>
    </xf>
    <xf numFmtId="0" fontId="5" fillId="4" borderId="43" xfId="3" applyFont="1" applyFill="1" applyBorder="1" applyAlignment="1">
      <alignment horizontal="center" vertical="center"/>
    </xf>
    <xf numFmtId="188" fontId="8" fillId="0" borderId="43" xfId="3" applyNumberFormat="1" applyFont="1" applyBorder="1">
      <alignment vertical="center"/>
    </xf>
    <xf numFmtId="188" fontId="5" fillId="2" borderId="43" xfId="4" applyNumberFormat="1" applyFont="1" applyFill="1" applyBorder="1">
      <alignment vertical="center"/>
    </xf>
    <xf numFmtId="188" fontId="6" fillId="2" borderId="43" xfId="6" applyNumberFormat="1" applyFont="1" applyFill="1" applyBorder="1" applyAlignment="1">
      <alignment vertical="center" wrapText="1"/>
    </xf>
    <xf numFmtId="0" fontId="9" fillId="2" borderId="43" xfId="5" applyFont="1" applyFill="1" applyBorder="1" applyAlignment="1">
      <alignment horizontal="center" vertical="center" wrapText="1" shrinkToFit="1"/>
    </xf>
    <xf numFmtId="1" fontId="5" fillId="0" borderId="0" xfId="6" applyNumberFormat="1" applyFont="1" applyFill="1" applyBorder="1" applyAlignment="1">
      <alignment vertical="center" shrinkToFit="1"/>
    </xf>
    <xf numFmtId="178" fontId="5" fillId="0" borderId="0" xfId="5" applyNumberFormat="1" applyFont="1">
      <alignment vertical="center"/>
    </xf>
    <xf numFmtId="0" fontId="18" fillId="0" borderId="37" xfId="5" applyFont="1" applyBorder="1">
      <alignment vertical="center"/>
    </xf>
    <xf numFmtId="0" fontId="5" fillId="2" borderId="53" xfId="5" applyFont="1" applyFill="1" applyBorder="1" applyAlignment="1">
      <alignment horizontal="center" vertical="center"/>
    </xf>
    <xf numFmtId="0" fontId="25" fillId="0" borderId="0" xfId="6" applyFont="1" applyBorder="1" applyAlignment="1">
      <alignment vertical="center"/>
    </xf>
    <xf numFmtId="0" fontId="25" fillId="0" borderId="0" xfId="6" applyFont="1" applyBorder="1" applyAlignment="1">
      <alignment horizontal="center" vertical="center"/>
    </xf>
    <xf numFmtId="0" fontId="25" fillId="6" borderId="91" xfId="6" applyFont="1" applyFill="1" applyBorder="1" applyAlignment="1">
      <alignment vertical="center"/>
    </xf>
    <xf numFmtId="0" fontId="25" fillId="6" borderId="93" xfId="6" applyFont="1" applyFill="1" applyBorder="1" applyAlignment="1">
      <alignment vertical="center"/>
    </xf>
    <xf numFmtId="185" fontId="25" fillId="6" borderId="91" xfId="6" applyNumberFormat="1" applyFont="1" applyFill="1" applyBorder="1" applyAlignment="1">
      <alignment vertical="center"/>
    </xf>
    <xf numFmtId="185" fontId="25" fillId="6" borderId="92" xfId="6" applyNumberFormat="1" applyFont="1" applyFill="1" applyBorder="1" applyAlignment="1">
      <alignment vertical="center"/>
    </xf>
    <xf numFmtId="185" fontId="25" fillId="6" borderId="93" xfId="6" applyNumberFormat="1" applyFont="1" applyFill="1" applyBorder="1" applyAlignment="1">
      <alignment vertical="center"/>
    </xf>
    <xf numFmtId="185" fontId="25" fillId="0" borderId="0" xfId="6" applyNumberFormat="1" applyFont="1" applyFill="1" applyBorder="1" applyAlignment="1">
      <alignment vertical="center"/>
    </xf>
    <xf numFmtId="185" fontId="25" fillId="0" borderId="0" xfId="6" applyNumberFormat="1" applyFont="1" applyBorder="1" applyAlignment="1">
      <alignment horizontal="right" vertical="center" readingOrder="1"/>
    </xf>
    <xf numFmtId="185" fontId="25" fillId="0" borderId="0" xfId="6" applyNumberFormat="1" applyFont="1" applyBorder="1" applyAlignment="1">
      <alignment vertical="center"/>
    </xf>
    <xf numFmtId="0" fontId="26" fillId="0" borderId="0" xfId="6" applyNumberFormat="1" applyFont="1" applyBorder="1" applyAlignment="1">
      <alignment vertical="center" shrinkToFit="1"/>
    </xf>
    <xf numFmtId="0" fontId="25" fillId="6" borderId="92" xfId="6" applyFont="1" applyFill="1" applyBorder="1" applyAlignment="1">
      <alignment vertical="center"/>
    </xf>
    <xf numFmtId="0" fontId="25" fillId="0" borderId="0" xfId="6" applyFont="1" applyFill="1" applyBorder="1" applyAlignment="1">
      <alignment vertical="center"/>
    </xf>
    <xf numFmtId="185" fontId="25" fillId="6" borderId="26" xfId="6" applyNumberFormat="1" applyFont="1" applyFill="1" applyBorder="1" applyAlignment="1">
      <alignment vertical="center"/>
    </xf>
    <xf numFmtId="185" fontId="25" fillId="6" borderId="60" xfId="6" applyNumberFormat="1" applyFont="1" applyFill="1" applyBorder="1" applyAlignment="1">
      <alignment vertical="center"/>
    </xf>
    <xf numFmtId="185" fontId="25" fillId="6" borderId="41" xfId="6" applyNumberFormat="1" applyFont="1" applyFill="1" applyBorder="1" applyAlignment="1">
      <alignment vertical="center"/>
    </xf>
    <xf numFmtId="185" fontId="20" fillId="0" borderId="0" xfId="6" applyNumberFormat="1" applyFont="1" applyBorder="1" applyAlignment="1">
      <alignment vertical="center"/>
    </xf>
    <xf numFmtId="0" fontId="25" fillId="6" borderId="26" xfId="6" applyFont="1" applyFill="1" applyBorder="1" applyAlignment="1">
      <alignment vertical="center"/>
    </xf>
    <xf numFmtId="0" fontId="25" fillId="6" borderId="60" xfId="6" applyFont="1" applyFill="1" applyBorder="1" applyAlignment="1">
      <alignment vertical="center"/>
    </xf>
    <xf numFmtId="0" fontId="25" fillId="6" borderId="41" xfId="6" applyFont="1" applyFill="1" applyBorder="1" applyAlignment="1">
      <alignment vertical="center"/>
    </xf>
    <xf numFmtId="0" fontId="20" fillId="5" borderId="112" xfId="6" applyFont="1" applyFill="1" applyBorder="1" applyAlignment="1">
      <alignment horizontal="center" vertical="center" shrinkToFit="1"/>
    </xf>
    <xf numFmtId="0" fontId="20" fillId="6" borderId="112" xfId="6" applyFont="1" applyFill="1" applyBorder="1" applyAlignment="1">
      <alignment horizontal="center" vertical="center" wrapText="1" shrinkToFit="1"/>
    </xf>
    <xf numFmtId="0" fontId="20" fillId="6" borderId="112" xfId="6" applyFont="1" applyFill="1" applyBorder="1" applyAlignment="1">
      <alignment horizontal="center" vertical="center" shrinkToFit="1"/>
    </xf>
    <xf numFmtId="185" fontId="20" fillId="6" borderId="112" xfId="6" applyNumberFormat="1" applyFont="1" applyFill="1" applyBorder="1" applyAlignment="1">
      <alignment horizontal="center" vertical="center" shrinkToFit="1"/>
    </xf>
    <xf numFmtId="185" fontId="19" fillId="6" borderId="112" xfId="6" applyNumberFormat="1" applyFont="1" applyFill="1" applyBorder="1" applyAlignment="1">
      <alignment horizontal="center" vertical="center" shrinkToFit="1"/>
    </xf>
    <xf numFmtId="0" fontId="20" fillId="5" borderId="112" xfId="6" applyFont="1" applyFill="1" applyBorder="1" applyAlignment="1">
      <alignment vertical="center" shrinkToFit="1"/>
    </xf>
    <xf numFmtId="0" fontId="20" fillId="2" borderId="112" xfId="6" applyFont="1" applyFill="1" applyBorder="1" applyAlignment="1">
      <alignment horizontal="center" vertical="center" shrinkToFit="1"/>
    </xf>
    <xf numFmtId="0" fontId="20" fillId="4" borderId="112" xfId="6" applyFont="1" applyFill="1" applyBorder="1" applyAlignment="1">
      <alignment horizontal="center" vertical="center" shrinkToFit="1"/>
    </xf>
    <xf numFmtId="185" fontId="20" fillId="5" borderId="112" xfId="6" applyNumberFormat="1" applyFont="1" applyFill="1" applyBorder="1" applyAlignment="1">
      <alignment horizontal="center" vertical="center" shrinkToFit="1"/>
    </xf>
    <xf numFmtId="185" fontId="20" fillId="6" borderId="112" xfId="6" applyNumberFormat="1" applyFont="1" applyFill="1" applyBorder="1" applyAlignment="1">
      <alignment horizontal="center" vertical="center" wrapText="1" shrinkToFit="1"/>
    </xf>
    <xf numFmtId="0" fontId="20" fillId="7" borderId="112" xfId="6" applyFont="1" applyFill="1" applyBorder="1" applyAlignment="1">
      <alignment horizontal="center" vertical="center" wrapText="1" shrinkToFit="1"/>
    </xf>
    <xf numFmtId="0" fontId="20" fillId="7" borderId="112" xfId="6" applyFont="1" applyFill="1" applyBorder="1" applyAlignment="1">
      <alignment horizontal="center" vertical="center" shrinkToFit="1"/>
    </xf>
    <xf numFmtId="0" fontId="20" fillId="2" borderId="112" xfId="6" applyFont="1" applyFill="1" applyBorder="1" applyAlignment="1">
      <alignment horizontal="center" vertical="center" wrapText="1" shrinkToFit="1"/>
    </xf>
    <xf numFmtId="0" fontId="20" fillId="4" borderId="112" xfId="6" applyFont="1" applyFill="1" applyBorder="1" applyAlignment="1">
      <alignment horizontal="center" vertical="center" wrapText="1" shrinkToFit="1"/>
    </xf>
    <xf numFmtId="0" fontId="19" fillId="6" borderId="112" xfId="3" applyFont="1" applyFill="1" applyBorder="1" applyAlignment="1">
      <alignment horizontal="center" vertical="center" shrinkToFit="1"/>
    </xf>
    <xf numFmtId="0" fontId="19" fillId="6" borderId="112" xfId="3" applyFont="1" applyFill="1" applyBorder="1" applyAlignment="1">
      <alignment horizontal="center" vertical="center" wrapText="1" shrinkToFit="1"/>
    </xf>
    <xf numFmtId="182" fontId="24" fillId="5" borderId="112" xfId="6" applyNumberFormat="1" applyFont="1" applyFill="1" applyBorder="1" applyAlignment="1">
      <alignment horizontal="right" vertical="center" shrinkToFit="1"/>
    </xf>
    <xf numFmtId="0" fontId="23" fillId="5" borderId="112" xfId="6" applyFont="1" applyFill="1" applyBorder="1" applyAlignment="1">
      <alignment vertical="center" shrinkToFit="1"/>
    </xf>
    <xf numFmtId="0" fontId="24" fillId="5" borderId="112" xfId="6" applyFont="1" applyFill="1" applyBorder="1" applyAlignment="1">
      <alignment vertical="center" shrinkToFit="1"/>
    </xf>
    <xf numFmtId="0" fontId="22" fillId="5" borderId="112" xfId="6" applyFont="1" applyFill="1" applyBorder="1" applyAlignment="1">
      <alignment vertical="center" shrinkToFit="1"/>
    </xf>
    <xf numFmtId="0" fontId="21" fillId="0" borderId="0" xfId="6" applyFont="1" applyFill="1" applyBorder="1" applyAlignment="1">
      <alignment vertical="center"/>
    </xf>
    <xf numFmtId="0" fontId="21" fillId="0" borderId="0" xfId="6" applyFont="1" applyFill="1" applyBorder="1" applyAlignment="1">
      <alignment horizontal="center" vertical="center"/>
    </xf>
    <xf numFmtId="182" fontId="27" fillId="0" borderId="0" xfId="6" applyNumberFormat="1" applyFont="1" applyFill="1" applyBorder="1" applyAlignment="1">
      <alignment horizontal="center" vertical="center"/>
    </xf>
    <xf numFmtId="185" fontId="21" fillId="6" borderId="91" xfId="6" applyNumberFormat="1" applyFont="1" applyFill="1" applyBorder="1" applyAlignment="1">
      <alignment vertical="center"/>
    </xf>
    <xf numFmtId="185" fontId="21" fillId="6" borderId="92" xfId="6" applyNumberFormat="1" applyFont="1" applyFill="1" applyBorder="1" applyAlignment="1">
      <alignment vertical="center"/>
    </xf>
    <xf numFmtId="185" fontId="21" fillId="6" borderId="93" xfId="6" applyNumberFormat="1" applyFont="1" applyFill="1" applyBorder="1" applyAlignment="1">
      <alignment vertical="center"/>
    </xf>
    <xf numFmtId="185" fontId="21" fillId="0" borderId="0" xfId="6" applyNumberFormat="1" applyFont="1" applyFill="1" applyBorder="1" applyAlignment="1">
      <alignment vertical="center"/>
    </xf>
    <xf numFmtId="185" fontId="25" fillId="6" borderId="91" xfId="6" applyNumberFormat="1" applyFont="1" applyFill="1" applyBorder="1" applyAlignment="1">
      <alignment vertical="center" shrinkToFit="1"/>
    </xf>
    <xf numFmtId="185" fontId="25" fillId="6" borderId="93" xfId="6" applyNumberFormat="1" applyFont="1" applyFill="1" applyBorder="1" applyAlignment="1">
      <alignment vertical="center" shrinkToFit="1"/>
    </xf>
    <xf numFmtId="182" fontId="25" fillId="0" borderId="0" xfId="6" applyNumberFormat="1" applyFont="1" applyFill="1" applyBorder="1" applyAlignment="1">
      <alignment vertical="center"/>
    </xf>
    <xf numFmtId="0" fontId="21" fillId="0" borderId="0" xfId="6" applyFont="1" applyFill="1" applyAlignment="1">
      <alignment vertical="center"/>
    </xf>
    <xf numFmtId="182" fontId="19" fillId="0" borderId="0" xfId="6" applyNumberFormat="1" applyFont="1" applyFill="1" applyBorder="1" applyAlignment="1">
      <alignment vertical="center"/>
    </xf>
    <xf numFmtId="185" fontId="21" fillId="6" borderId="26" xfId="6" applyNumberFormat="1" applyFont="1" applyFill="1" applyBorder="1" applyAlignment="1">
      <alignment vertical="center"/>
    </xf>
    <xf numFmtId="185" fontId="21" fillId="6" borderId="60" xfId="6" applyNumberFormat="1" applyFont="1" applyFill="1" applyBorder="1" applyAlignment="1">
      <alignment vertical="center"/>
    </xf>
    <xf numFmtId="185" fontId="21" fillId="6" borderId="41" xfId="6" applyNumberFormat="1" applyFont="1" applyFill="1" applyBorder="1" applyAlignment="1">
      <alignment vertical="center"/>
    </xf>
    <xf numFmtId="0" fontId="19" fillId="5" borderId="112" xfId="6" applyFont="1" applyFill="1" applyBorder="1" applyAlignment="1">
      <alignment vertical="center" shrinkToFit="1"/>
    </xf>
    <xf numFmtId="185" fontId="19" fillId="6" borderId="112" xfId="6" applyNumberFormat="1" applyFont="1" applyFill="1" applyBorder="1" applyAlignment="1">
      <alignment vertical="center" shrinkToFit="1"/>
    </xf>
    <xf numFmtId="0" fontId="19" fillId="0" borderId="0" xfId="6" applyFont="1" applyBorder="1" applyAlignment="1">
      <alignment vertical="center" shrinkToFit="1"/>
    </xf>
    <xf numFmtId="0" fontId="21" fillId="6" borderId="92" xfId="6" applyFont="1" applyFill="1" applyBorder="1" applyAlignment="1">
      <alignment vertical="center"/>
    </xf>
    <xf numFmtId="0" fontId="21" fillId="6" borderId="93" xfId="6" applyFont="1" applyFill="1" applyBorder="1" applyAlignment="1">
      <alignment vertical="center"/>
    </xf>
    <xf numFmtId="0" fontId="21" fillId="6" borderId="60" xfId="6" applyFont="1" applyFill="1" applyBorder="1" applyAlignment="1">
      <alignment vertical="center"/>
    </xf>
    <xf numFmtId="0" fontId="21" fillId="6" borderId="41" xfId="6" applyFont="1" applyFill="1" applyBorder="1" applyAlignment="1">
      <alignment vertical="center"/>
    </xf>
    <xf numFmtId="0" fontId="20" fillId="0" borderId="0" xfId="6" applyFont="1" applyAlignment="1">
      <alignment vertical="center" shrinkToFit="1"/>
    </xf>
    <xf numFmtId="0" fontId="19" fillId="0" borderId="0" xfId="6" applyFont="1" applyAlignment="1">
      <alignment vertical="center" shrinkToFit="1"/>
    </xf>
    <xf numFmtId="0" fontId="20" fillId="6" borderId="43" xfId="6" applyFont="1" applyFill="1" applyBorder="1" applyAlignment="1">
      <alignment horizontal="center" vertical="center" shrinkToFit="1"/>
    </xf>
    <xf numFmtId="0" fontId="20" fillId="6" borderId="43" xfId="6" applyFont="1" applyFill="1" applyBorder="1" applyAlignment="1">
      <alignment horizontal="center" vertical="center" wrapText="1" shrinkToFit="1"/>
    </xf>
    <xf numFmtId="0" fontId="18" fillId="2" borderId="43" xfId="5" applyFont="1" applyFill="1" applyBorder="1" applyAlignment="1">
      <alignment horizontal="center" vertical="center" wrapText="1"/>
    </xf>
    <xf numFmtId="0" fontId="20" fillId="6" borderId="52" xfId="6" applyFont="1" applyFill="1" applyBorder="1" applyAlignment="1">
      <alignment horizontal="center" vertical="center" shrinkToFit="1"/>
    </xf>
    <xf numFmtId="0" fontId="20" fillId="6" borderId="22" xfId="6" applyFont="1" applyFill="1" applyBorder="1" applyAlignment="1">
      <alignment horizontal="center" vertical="center" wrapText="1" shrinkToFit="1"/>
    </xf>
    <xf numFmtId="0" fontId="20" fillId="6" borderId="22" xfId="6" applyFont="1" applyFill="1" applyBorder="1" applyAlignment="1">
      <alignment horizontal="center" vertical="center" shrinkToFit="1"/>
    </xf>
    <xf numFmtId="0" fontId="18" fillId="2" borderId="22" xfId="5" applyFont="1" applyFill="1" applyBorder="1" applyAlignment="1">
      <alignment horizontal="center" vertical="center" wrapText="1"/>
    </xf>
    <xf numFmtId="0" fontId="5" fillId="2" borderId="103" xfId="4" applyFont="1" applyFill="1" applyBorder="1" applyAlignment="1">
      <alignment horizontal="center" vertical="center"/>
    </xf>
    <xf numFmtId="0" fontId="5" fillId="2" borderId="73" xfId="5" applyFont="1" applyFill="1" applyBorder="1" applyAlignment="1">
      <alignment horizontal="center" vertical="center"/>
    </xf>
    <xf numFmtId="188" fontId="5" fillId="0" borderId="43" xfId="3" applyNumberFormat="1" applyFont="1" applyBorder="1" applyAlignment="1">
      <alignment horizontal="right" vertical="center"/>
    </xf>
    <xf numFmtId="178" fontId="5" fillId="0" borderId="43" xfId="1" applyNumberFormat="1" applyFont="1" applyBorder="1">
      <alignment vertical="center"/>
    </xf>
    <xf numFmtId="182" fontId="5" fillId="0" borderId="43" xfId="4" applyNumberFormat="1" applyFont="1" applyBorder="1" applyAlignment="1">
      <alignment vertical="center" shrinkToFit="1"/>
    </xf>
    <xf numFmtId="0" fontId="5" fillId="2" borderId="43" xfId="6" applyFont="1" applyFill="1" applyBorder="1" applyAlignment="1">
      <alignment vertical="center" wrapText="1"/>
    </xf>
    <xf numFmtId="179" fontId="5" fillId="0" borderId="0" xfId="4" applyNumberFormat="1" applyFont="1" applyBorder="1" applyAlignment="1">
      <alignment vertical="center" shrinkToFit="1"/>
    </xf>
    <xf numFmtId="178" fontId="5" fillId="0" borderId="43" xfId="4" applyNumberFormat="1" applyFont="1" applyBorder="1" applyAlignment="1">
      <alignment vertical="center" shrinkToFit="1"/>
    </xf>
    <xf numFmtId="182" fontId="5" fillId="0" borderId="43" xfId="4" applyNumberFormat="1" applyFont="1" applyBorder="1">
      <alignment vertical="center"/>
    </xf>
    <xf numFmtId="178" fontId="5" fillId="0" borderId="43" xfId="1" applyNumberFormat="1" applyFont="1" applyBorder="1" applyAlignment="1">
      <alignment vertical="center" shrinkToFit="1"/>
    </xf>
    <xf numFmtId="179" fontId="5" fillId="0" borderId="0" xfId="4" applyNumberFormat="1" applyFont="1" applyBorder="1">
      <alignment vertical="center"/>
    </xf>
    <xf numFmtId="182" fontId="5" fillId="0" borderId="43" xfId="5" applyNumberFormat="1" applyFont="1" applyBorder="1">
      <alignment vertical="center"/>
    </xf>
    <xf numFmtId="178" fontId="5" fillId="0" borderId="43" xfId="1" applyNumberFormat="1" applyFont="1" applyFill="1" applyBorder="1">
      <alignment vertical="center"/>
    </xf>
    <xf numFmtId="178" fontId="5" fillId="0" borderId="0" xfId="1" applyNumberFormat="1" applyFont="1" applyBorder="1">
      <alignment vertical="center"/>
    </xf>
    <xf numFmtId="182" fontId="5" fillId="0" borderId="0" xfId="5" applyNumberFormat="1" applyFont="1" applyFill="1" applyBorder="1">
      <alignment vertical="center"/>
    </xf>
    <xf numFmtId="182" fontId="5" fillId="0" borderId="0" xfId="5" applyNumberFormat="1" applyFont="1" applyBorder="1">
      <alignment vertical="center"/>
    </xf>
    <xf numFmtId="0" fontId="19" fillId="2" borderId="43" xfId="6" applyFont="1" applyFill="1" applyBorder="1" applyAlignment="1">
      <alignment horizontal="center" vertical="center" shrinkToFit="1"/>
    </xf>
    <xf numFmtId="0" fontId="19" fillId="2" borderId="43" xfId="6" applyFont="1" applyFill="1" applyBorder="1" applyAlignment="1">
      <alignment horizontal="center" vertical="center" wrapText="1" shrinkToFit="1"/>
    </xf>
    <xf numFmtId="182" fontId="5" fillId="0" borderId="43" xfId="5" applyNumberFormat="1" applyFont="1" applyBorder="1" applyAlignment="1">
      <alignment horizontal="right" vertical="center"/>
    </xf>
    <xf numFmtId="182" fontId="5" fillId="0" borderId="43" xfId="5" applyNumberFormat="1" applyFont="1" applyFill="1" applyBorder="1" applyAlignment="1">
      <alignment horizontal="right" vertical="center"/>
    </xf>
    <xf numFmtId="187" fontId="5" fillId="0" borderId="43" xfId="5" applyNumberFormat="1" applyFont="1" applyBorder="1">
      <alignment vertical="center"/>
    </xf>
    <xf numFmtId="181" fontId="5" fillId="0" borderId="43" xfId="5" applyNumberFormat="1" applyFont="1" applyFill="1" applyBorder="1" applyAlignment="1">
      <alignment horizontal="right" vertical="center"/>
    </xf>
    <xf numFmtId="187" fontId="5" fillId="0" borderId="43" xfId="5" applyNumberFormat="1" applyFont="1" applyFill="1" applyBorder="1">
      <alignment vertical="center"/>
    </xf>
    <xf numFmtId="187" fontId="5" fillId="0" borderId="0" xfId="5" applyNumberFormat="1" applyFont="1" applyBorder="1" applyAlignment="1">
      <alignment vertical="center" shrinkToFit="1"/>
    </xf>
    <xf numFmtId="182" fontId="5" fillId="0" borderId="43" xfId="5" applyNumberFormat="1" applyFont="1" applyFill="1" applyBorder="1">
      <alignment vertical="center"/>
    </xf>
    <xf numFmtId="179" fontId="5" fillId="0" borderId="43" xfId="5" applyNumberFormat="1" applyFont="1" applyBorder="1">
      <alignment vertical="center"/>
    </xf>
    <xf numFmtId="182" fontId="5" fillId="0" borderId="43" xfId="3" applyNumberFormat="1" applyFont="1" applyBorder="1">
      <alignment vertical="center"/>
    </xf>
    <xf numFmtId="0" fontId="1" fillId="0" borderId="0" xfId="3" applyFont="1">
      <alignment vertical="center"/>
    </xf>
    <xf numFmtId="0" fontId="28" fillId="0" borderId="0" xfId="3" applyFont="1">
      <alignment vertical="center"/>
    </xf>
    <xf numFmtId="0" fontId="5" fillId="2" borderId="43" xfId="6" applyFont="1" applyFill="1" applyBorder="1" applyAlignment="1">
      <alignment horizontal="center" vertical="center" shrinkToFit="1"/>
    </xf>
    <xf numFmtId="188" fontId="5" fillId="0" borderId="43" xfId="3" applyNumberFormat="1" applyFont="1" applyBorder="1">
      <alignment vertical="center"/>
    </xf>
    <xf numFmtId="188" fontId="5" fillId="0" borderId="43" xfId="3" applyNumberFormat="1" applyFont="1" applyFill="1" applyBorder="1" applyAlignment="1">
      <alignment horizontal="right" vertical="center"/>
    </xf>
    <xf numFmtId="188" fontId="5" fillId="0" borderId="43" xfId="3" applyNumberFormat="1" applyFont="1" applyFill="1" applyBorder="1">
      <alignment vertical="center"/>
    </xf>
    <xf numFmtId="178" fontId="5" fillId="0" borderId="43" xfId="1" applyNumberFormat="1" applyFont="1" applyFill="1" applyBorder="1" applyAlignment="1">
      <alignment vertical="center" shrinkToFit="1"/>
    </xf>
    <xf numFmtId="0" fontId="5" fillId="2" borderId="56" xfId="5" applyFont="1" applyFill="1" applyBorder="1" applyAlignment="1">
      <alignment horizontal="center" vertical="center"/>
    </xf>
    <xf numFmtId="178" fontId="5" fillId="0" borderId="42" xfId="1" applyNumberFormat="1" applyFont="1" applyBorder="1">
      <alignment vertical="center"/>
    </xf>
    <xf numFmtId="0" fontId="9" fillId="2" borderId="96" xfId="5" applyFont="1" applyFill="1" applyBorder="1" applyAlignment="1">
      <alignment horizontal="center" vertical="center" wrapText="1"/>
    </xf>
    <xf numFmtId="0" fontId="5" fillId="2" borderId="96" xfId="5" applyFont="1" applyFill="1" applyBorder="1" applyAlignment="1">
      <alignment horizontal="center" vertical="center" wrapText="1"/>
    </xf>
    <xf numFmtId="0" fontId="19" fillId="2" borderId="96" xfId="6" applyFont="1" applyFill="1" applyBorder="1" applyAlignment="1">
      <alignment horizontal="center" vertical="center" shrinkToFit="1"/>
    </xf>
    <xf numFmtId="0" fontId="19" fillId="2" borderId="96" xfId="6" applyFont="1" applyFill="1" applyBorder="1" applyAlignment="1">
      <alignment horizontal="center" vertical="center" wrapText="1" shrinkToFit="1"/>
    </xf>
    <xf numFmtId="0" fontId="5" fillId="2" borderId="96" xfId="5" applyFont="1" applyFill="1" applyBorder="1" applyAlignment="1">
      <alignment horizontal="center" vertical="center"/>
    </xf>
    <xf numFmtId="178" fontId="5" fillId="0" borderId="116" xfId="1" applyNumberFormat="1" applyFont="1" applyBorder="1">
      <alignment vertical="center"/>
    </xf>
    <xf numFmtId="178" fontId="5" fillId="0" borderId="117" xfId="1" applyNumberFormat="1" applyFont="1" applyFill="1" applyBorder="1">
      <alignment vertical="center"/>
    </xf>
    <xf numFmtId="178" fontId="5" fillId="0" borderId="118" xfId="1" applyNumberFormat="1" applyFont="1" applyBorder="1">
      <alignment vertical="center"/>
    </xf>
    <xf numFmtId="0" fontId="9" fillId="2" borderId="96" xfId="5" applyFont="1" applyFill="1" applyBorder="1" applyAlignment="1">
      <alignment horizontal="center" vertical="center"/>
    </xf>
    <xf numFmtId="0" fontId="5" fillId="2" borderId="56" xfId="3" applyFont="1" applyFill="1" applyBorder="1" applyAlignment="1">
      <alignment horizontal="center" vertical="center"/>
    </xf>
    <xf numFmtId="0" fontId="9" fillId="2" borderId="96" xfId="3" applyFont="1" applyFill="1" applyBorder="1" applyAlignment="1">
      <alignment horizontal="center" vertical="center"/>
    </xf>
    <xf numFmtId="0" fontId="30" fillId="0" borderId="0" xfId="6" applyFont="1" applyBorder="1" applyAlignment="1">
      <alignment vertical="center" shrinkToFit="1"/>
    </xf>
    <xf numFmtId="0" fontId="1" fillId="0" borderId="91" xfId="3" applyFont="1" applyBorder="1">
      <alignment vertical="center"/>
    </xf>
    <xf numFmtId="0" fontId="1" fillId="0" borderId="92" xfId="3" applyFont="1" applyBorder="1">
      <alignment vertical="center"/>
    </xf>
    <xf numFmtId="0" fontId="1" fillId="0" borderId="93" xfId="3" applyFont="1" applyBorder="1">
      <alignment vertical="center"/>
    </xf>
    <xf numFmtId="0" fontId="5" fillId="2" borderId="39" xfId="3" applyFont="1" applyFill="1" applyBorder="1" applyAlignment="1">
      <alignment horizontal="center" vertical="center"/>
    </xf>
    <xf numFmtId="0" fontId="1" fillId="0" borderId="81" xfId="3" applyFont="1" applyBorder="1">
      <alignment vertical="center"/>
    </xf>
    <xf numFmtId="0" fontId="1" fillId="0" borderId="0" xfId="3" applyFont="1" applyBorder="1">
      <alignment vertical="center"/>
    </xf>
    <xf numFmtId="0" fontId="1" fillId="0" borderId="70" xfId="3" applyFont="1" applyBorder="1">
      <alignment vertical="center"/>
    </xf>
    <xf numFmtId="182" fontId="8" fillId="0" borderId="11" xfId="3" applyNumberFormat="1" applyFont="1" applyBorder="1">
      <alignment vertical="center"/>
    </xf>
    <xf numFmtId="182" fontId="8" fillId="0" borderId="12" xfId="3" applyNumberFormat="1" applyFont="1" applyBorder="1">
      <alignment vertical="center"/>
    </xf>
    <xf numFmtId="182" fontId="8" fillId="0" borderId="20" xfId="3" applyNumberFormat="1" applyFont="1" applyBorder="1">
      <alignment vertical="center"/>
    </xf>
    <xf numFmtId="0" fontId="1" fillId="0" borderId="26" xfId="3" applyFont="1" applyBorder="1">
      <alignment vertical="center"/>
    </xf>
    <xf numFmtId="0" fontId="1" fillId="0" borderId="60" xfId="3" applyFont="1" applyBorder="1">
      <alignment vertical="center"/>
    </xf>
    <xf numFmtId="0" fontId="1" fillId="0" borderId="41" xfId="3" applyFont="1" applyBorder="1">
      <alignment vertical="center"/>
    </xf>
    <xf numFmtId="0" fontId="5" fillId="2" borderId="9" xfId="3" applyFont="1" applyFill="1" applyBorder="1" applyAlignment="1">
      <alignment horizontal="center" vertical="center"/>
    </xf>
    <xf numFmtId="0" fontId="5" fillId="2" borderId="85" xfId="3" applyFont="1" applyFill="1" applyBorder="1" applyAlignment="1">
      <alignment horizontal="center" vertical="center"/>
    </xf>
    <xf numFmtId="0" fontId="5" fillId="2" borderId="66" xfId="3" applyFont="1" applyFill="1" applyBorder="1" applyAlignment="1">
      <alignment horizontal="center" vertical="center"/>
    </xf>
    <xf numFmtId="182" fontId="8" fillId="0" borderId="21" xfId="3" applyNumberFormat="1" applyFont="1" applyBorder="1">
      <alignment vertical="center"/>
    </xf>
    <xf numFmtId="182" fontId="8" fillId="0" borderId="119" xfId="3" applyNumberFormat="1" applyFont="1" applyBorder="1">
      <alignment vertical="center"/>
    </xf>
    <xf numFmtId="182" fontId="8" fillId="0" borderId="120" xfId="3" applyNumberFormat="1" applyFont="1" applyBorder="1">
      <alignment vertical="center"/>
    </xf>
    <xf numFmtId="182" fontId="8" fillId="0" borderId="121" xfId="3" applyNumberFormat="1" applyFont="1" applyBorder="1">
      <alignment vertical="center"/>
    </xf>
    <xf numFmtId="182" fontId="8" fillId="0" borderId="122" xfId="3" applyNumberFormat="1" applyFont="1" applyBorder="1">
      <alignment vertical="center"/>
    </xf>
    <xf numFmtId="182" fontId="8" fillId="0" borderId="123" xfId="3" applyNumberFormat="1" applyFont="1" applyBorder="1">
      <alignment vertical="center"/>
    </xf>
    <xf numFmtId="182" fontId="8" fillId="0" borderId="83" xfId="3" applyNumberFormat="1" applyFont="1" applyBorder="1">
      <alignment vertical="center"/>
    </xf>
    <xf numFmtId="182" fontId="8" fillId="0" borderId="84" xfId="3" applyNumberFormat="1" applyFont="1" applyBorder="1">
      <alignment vertical="center"/>
    </xf>
    <xf numFmtId="0" fontId="1" fillId="0" borderId="0" xfId="3" applyFont="1" applyAlignment="1">
      <alignment vertical="top"/>
    </xf>
    <xf numFmtId="0" fontId="1" fillId="0" borderId="0" xfId="3" applyFont="1" applyBorder="1" applyAlignment="1">
      <alignment horizontal="left" vertical="top"/>
    </xf>
    <xf numFmtId="0" fontId="5" fillId="0" borderId="0" xfId="3" applyFont="1" applyFill="1" applyBorder="1" applyAlignment="1">
      <alignment horizontal="center" vertical="center"/>
    </xf>
    <xf numFmtId="0" fontId="5" fillId="2" borderId="96" xfId="3" applyFont="1" applyFill="1" applyBorder="1" applyAlignment="1">
      <alignment horizontal="center" vertical="center"/>
    </xf>
    <xf numFmtId="0" fontId="5" fillId="0" borderId="10" xfId="3" applyFont="1" applyBorder="1">
      <alignment vertical="center"/>
    </xf>
    <xf numFmtId="182" fontId="5" fillId="0" borderId="94" xfId="3" applyNumberFormat="1" applyFont="1" applyBorder="1">
      <alignment vertical="center"/>
    </xf>
    <xf numFmtId="178" fontId="5" fillId="0" borderId="94" xfId="3" applyNumberFormat="1" applyFont="1" applyBorder="1">
      <alignment vertical="center"/>
    </xf>
    <xf numFmtId="178" fontId="5" fillId="8" borderId="43" xfId="1" applyNumberFormat="1" applyFont="1" applyFill="1" applyBorder="1">
      <alignment vertical="center"/>
    </xf>
    <xf numFmtId="178" fontId="5" fillId="9" borderId="43" xfId="1" applyNumberFormat="1" applyFont="1" applyFill="1" applyBorder="1">
      <alignment vertical="center"/>
    </xf>
    <xf numFmtId="0" fontId="0" fillId="0" borderId="37" xfId="3" applyFont="1" applyBorder="1">
      <alignment vertical="center"/>
    </xf>
    <xf numFmtId="178" fontId="5" fillId="0" borderId="0" xfId="5" applyNumberFormat="1" applyFont="1" applyFill="1">
      <alignment vertical="center"/>
    </xf>
    <xf numFmtId="178" fontId="5" fillId="10" borderId="43" xfId="1" applyNumberFormat="1" applyFont="1" applyFill="1" applyBorder="1">
      <alignment vertical="center"/>
    </xf>
    <xf numFmtId="0" fontId="20" fillId="6" borderId="112" xfId="6" applyFont="1" applyFill="1" applyBorder="1" applyAlignment="1">
      <alignment horizontal="center" vertical="center" shrinkToFit="1"/>
    </xf>
    <xf numFmtId="0" fontId="20" fillId="6" borderId="112" xfId="6" applyFont="1" applyFill="1" applyBorder="1" applyAlignment="1">
      <alignment horizontal="center" vertical="center" wrapText="1" shrinkToFit="1"/>
    </xf>
    <xf numFmtId="0" fontId="5" fillId="2" borderId="43" xfId="5" applyFont="1" applyFill="1" applyBorder="1" applyAlignment="1">
      <alignment horizontal="center" vertical="center"/>
    </xf>
    <xf numFmtId="0" fontId="20" fillId="5" borderId="113" xfId="6" applyFont="1" applyFill="1" applyBorder="1" applyAlignment="1">
      <alignment horizontal="center" vertical="center" shrinkToFit="1"/>
    </xf>
    <xf numFmtId="185" fontId="20" fillId="6" borderId="113" xfId="6" applyNumberFormat="1" applyFont="1" applyFill="1" applyBorder="1" applyAlignment="1">
      <alignment horizontal="center" vertical="center" shrinkToFit="1"/>
    </xf>
    <xf numFmtId="0" fontId="20" fillId="6" borderId="113" xfId="6" applyFont="1" applyFill="1" applyBorder="1" applyAlignment="1">
      <alignment horizontal="center" vertical="center" wrapText="1" shrinkToFit="1"/>
    </xf>
    <xf numFmtId="0" fontId="20" fillId="6" borderId="114" xfId="6" applyFont="1" applyFill="1" applyBorder="1" applyAlignment="1">
      <alignment horizontal="center" vertical="center" shrinkToFit="1"/>
    </xf>
    <xf numFmtId="0" fontId="20" fillId="6" borderId="127" xfId="6" applyFont="1" applyFill="1" applyBorder="1" applyAlignment="1">
      <alignment horizontal="center" vertical="center" wrapText="1" shrinkToFit="1"/>
    </xf>
    <xf numFmtId="0" fontId="20" fillId="6" borderId="128" xfId="6" applyFont="1" applyFill="1" applyBorder="1" applyAlignment="1">
      <alignment horizontal="center" vertical="center" wrapText="1" shrinkToFit="1"/>
    </xf>
    <xf numFmtId="0" fontId="20" fillId="6" borderId="129" xfId="6" applyFont="1" applyFill="1" applyBorder="1" applyAlignment="1">
      <alignment horizontal="center" vertical="center" wrapText="1" shrinkToFit="1"/>
    </xf>
    <xf numFmtId="178" fontId="5" fillId="8" borderId="43" xfId="1" applyNumberFormat="1" applyFont="1" applyFill="1" applyBorder="1" applyAlignment="1">
      <alignment vertical="center" shrinkToFit="1"/>
    </xf>
    <xf numFmtId="182" fontId="5" fillId="10" borderId="43" xfId="3" applyNumberFormat="1" applyFont="1" applyFill="1" applyBorder="1">
      <alignment vertical="center"/>
    </xf>
    <xf numFmtId="178" fontId="5" fillId="10" borderId="96" xfId="1" applyNumberFormat="1" applyFont="1" applyFill="1" applyBorder="1">
      <alignment vertical="center"/>
    </xf>
    <xf numFmtId="178" fontId="5" fillId="11" borderId="43" xfId="1" applyNumberFormat="1" applyFont="1" applyFill="1" applyBorder="1">
      <alignment vertical="center"/>
    </xf>
    <xf numFmtId="178" fontId="5" fillId="0" borderId="116" xfId="1" applyNumberFormat="1" applyFont="1" applyFill="1" applyBorder="1">
      <alignment vertical="center"/>
    </xf>
    <xf numFmtId="178" fontId="5" fillId="0" borderId="118" xfId="1" applyNumberFormat="1" applyFont="1" applyFill="1" applyBorder="1">
      <alignment vertical="center"/>
    </xf>
    <xf numFmtId="178" fontId="5" fillId="0" borderId="43" xfId="1" applyNumberFormat="1" applyFont="1" applyFill="1" applyBorder="1" applyAlignment="1">
      <alignment horizontal="right" vertical="center"/>
    </xf>
    <xf numFmtId="0" fontId="5" fillId="0" borderId="43" xfId="4" applyFont="1" applyBorder="1">
      <alignment vertical="center"/>
    </xf>
    <xf numFmtId="0" fontId="0" fillId="0" borderId="0" xfId="4" applyFont="1" applyFill="1" applyBorder="1" applyAlignment="1">
      <alignment horizontal="left" vertical="top"/>
    </xf>
    <xf numFmtId="0" fontId="1" fillId="0" borderId="0" xfId="4" applyFont="1" applyFill="1" applyBorder="1" applyAlignment="1">
      <alignment horizontal="left" vertical="top" wrapText="1"/>
    </xf>
    <xf numFmtId="0" fontId="6" fillId="0" borderId="0" xfId="6" applyFont="1" applyFill="1" applyBorder="1" applyAlignment="1">
      <alignment vertical="center" wrapText="1"/>
    </xf>
    <xf numFmtId="0" fontId="5" fillId="0" borderId="0" xfId="4" applyFont="1" applyFill="1" applyBorder="1">
      <alignment vertical="center"/>
    </xf>
    <xf numFmtId="0" fontId="18" fillId="0" borderId="0" xfId="4" applyFont="1">
      <alignment vertical="center"/>
    </xf>
    <xf numFmtId="0" fontId="5" fillId="2" borderId="0" xfId="4" applyFont="1" applyFill="1" applyBorder="1" applyAlignment="1">
      <alignment horizontal="center" vertical="center"/>
    </xf>
    <xf numFmtId="0" fontId="18" fillId="2" borderId="0" xfId="4" applyFont="1" applyFill="1" applyBorder="1" applyAlignment="1">
      <alignment horizontal="center" vertical="center"/>
    </xf>
    <xf numFmtId="182" fontId="18" fillId="0" borderId="0" xfId="4" applyNumberFormat="1" applyFont="1" applyBorder="1">
      <alignment vertical="center"/>
    </xf>
    <xf numFmtId="182" fontId="5" fillId="0" borderId="0" xfId="4" applyNumberFormat="1" applyFont="1" applyBorder="1">
      <alignment vertical="center"/>
    </xf>
    <xf numFmtId="190" fontId="18" fillId="0" borderId="0" xfId="4" applyNumberFormat="1" applyFont="1">
      <alignment vertical="center"/>
    </xf>
    <xf numFmtId="0" fontId="5" fillId="2" borderId="43" xfId="4" applyFont="1" applyFill="1" applyBorder="1" applyAlignment="1">
      <alignment horizontal="center" vertical="center"/>
    </xf>
    <xf numFmtId="0" fontId="0" fillId="0" borderId="0" xfId="4" applyFont="1" applyFill="1" applyBorder="1" applyAlignment="1">
      <alignment horizontal="left" vertical="top" wrapText="1"/>
    </xf>
    <xf numFmtId="178" fontId="5" fillId="0" borderId="43" xfId="4" applyNumberFormat="1" applyFont="1" applyFill="1" applyBorder="1">
      <alignment vertical="center"/>
    </xf>
    <xf numFmtId="0" fontId="5" fillId="2" borderId="19" xfId="5" applyFont="1" applyFill="1" applyBorder="1" applyAlignment="1">
      <alignment horizontal="center" vertical="center"/>
    </xf>
    <xf numFmtId="0" fontId="20" fillId="6" borderId="112" xfId="6" applyFont="1" applyFill="1" applyBorder="1" applyAlignment="1">
      <alignment horizontal="center" vertical="center" shrinkToFit="1"/>
    </xf>
    <xf numFmtId="0" fontId="1" fillId="0" borderId="0" xfId="4" applyFont="1" applyFill="1" applyBorder="1" applyAlignment="1">
      <alignment horizontal="left" vertical="top"/>
    </xf>
    <xf numFmtId="0" fontId="0" fillId="0" borderId="0" xfId="4" applyFont="1" applyFill="1" applyBorder="1" applyAlignment="1">
      <alignment vertical="top"/>
    </xf>
    <xf numFmtId="0" fontId="0" fillId="0" borderId="0" xfId="4" applyFont="1" applyFill="1" applyBorder="1" applyAlignment="1">
      <alignment vertical="top" wrapText="1"/>
    </xf>
    <xf numFmtId="178" fontId="0" fillId="0" borderId="0" xfId="1" applyNumberFormat="1" applyFont="1" applyFill="1" applyBorder="1" applyAlignment="1">
      <alignment vertical="top" wrapText="1"/>
    </xf>
    <xf numFmtId="178" fontId="5" fillId="0" borderId="0" xfId="1" applyNumberFormat="1" applyFont="1">
      <alignment vertical="center"/>
    </xf>
    <xf numFmtId="0" fontId="5" fillId="0" borderId="0" xfId="4" applyFont="1" applyAlignment="1">
      <alignment vertical="center" wrapText="1"/>
    </xf>
    <xf numFmtId="182" fontId="8" fillId="0" borderId="0" xfId="3" applyNumberFormat="1" applyFont="1" applyBorder="1">
      <alignment vertical="center"/>
    </xf>
    <xf numFmtId="182" fontId="8" fillId="0" borderId="130" xfId="3" applyNumberFormat="1" applyFont="1" applyBorder="1">
      <alignment vertical="center"/>
    </xf>
    <xf numFmtId="182" fontId="8" fillId="0" borderId="95" xfId="3" applyNumberFormat="1" applyFont="1" applyBorder="1">
      <alignment vertical="center"/>
    </xf>
    <xf numFmtId="182" fontId="8" fillId="0" borderId="131" xfId="3" applyNumberFormat="1" applyFont="1" applyBorder="1">
      <alignment vertical="center"/>
    </xf>
    <xf numFmtId="182" fontId="8" fillId="0" borderId="66" xfId="3" applyNumberFormat="1" applyFont="1" applyBorder="1">
      <alignment vertical="center"/>
    </xf>
    <xf numFmtId="178" fontId="8" fillId="0" borderId="10" xfId="1" applyNumberFormat="1" applyFont="1" applyBorder="1">
      <alignment vertical="center"/>
    </xf>
    <xf numFmtId="178" fontId="8" fillId="0" borderId="66" xfId="1" applyNumberFormat="1" applyFont="1" applyBorder="1">
      <alignment vertical="center"/>
    </xf>
    <xf numFmtId="0" fontId="20" fillId="6" borderId="112" xfId="6" applyFont="1" applyFill="1" applyBorder="1" applyAlignment="1">
      <alignment horizontal="center" vertical="center" shrinkToFit="1"/>
    </xf>
    <xf numFmtId="0" fontId="20" fillId="6" borderId="114" xfId="6" applyFont="1" applyFill="1" applyBorder="1" applyAlignment="1">
      <alignment horizontal="center" vertical="center" wrapText="1" shrinkToFit="1"/>
    </xf>
    <xf numFmtId="0" fontId="20" fillId="6" borderId="112" xfId="6" applyFont="1" applyFill="1" applyBorder="1" applyAlignment="1">
      <alignment horizontal="center" vertical="center" shrinkToFit="1"/>
    </xf>
    <xf numFmtId="0" fontId="20" fillId="6" borderId="112" xfId="6" applyFont="1" applyFill="1" applyBorder="1" applyAlignment="1">
      <alignment horizontal="center" vertical="center" wrapText="1" shrinkToFit="1"/>
    </xf>
    <xf numFmtId="0" fontId="21" fillId="0" borderId="0" xfId="6" applyFont="1" applyBorder="1" applyAlignment="1">
      <alignment vertical="center"/>
    </xf>
    <xf numFmtId="0" fontId="20" fillId="12" borderId="112" xfId="6" applyFont="1" applyFill="1" applyBorder="1" applyAlignment="1">
      <alignment horizontal="center" vertical="center" shrinkToFit="1"/>
    </xf>
    <xf numFmtId="0" fontId="20" fillId="12" borderId="113" xfId="6" applyFont="1" applyFill="1" applyBorder="1" applyAlignment="1">
      <alignment horizontal="center" vertical="center" wrapText="1" shrinkToFit="1"/>
    </xf>
    <xf numFmtId="0" fontId="19" fillId="12" borderId="112" xfId="6" applyFont="1" applyFill="1" applyBorder="1" applyAlignment="1">
      <alignment vertical="center" shrinkToFit="1"/>
    </xf>
    <xf numFmtId="188" fontId="5" fillId="10" borderId="43" xfId="3" applyNumberFormat="1" applyFont="1" applyFill="1" applyBorder="1" applyAlignment="1">
      <alignment horizontal="right" vertical="center"/>
    </xf>
    <xf numFmtId="0" fontId="5" fillId="8" borderId="0" xfId="5" applyFont="1" applyFill="1" applyBorder="1" applyAlignment="1">
      <alignment horizontal="center" vertical="center"/>
    </xf>
    <xf numFmtId="0" fontId="20" fillId="12" borderId="112" xfId="6" applyFont="1" applyFill="1" applyBorder="1" applyAlignment="1">
      <alignment horizontal="center" vertical="center" wrapText="1" shrinkToFit="1"/>
    </xf>
    <xf numFmtId="0" fontId="25" fillId="0" borderId="93" xfId="6" applyFont="1" applyFill="1" applyBorder="1" applyAlignment="1">
      <alignment vertical="center"/>
    </xf>
    <xf numFmtId="0" fontId="25" fillId="0" borderId="41" xfId="6" applyFont="1" applyFill="1" applyBorder="1" applyAlignment="1">
      <alignment vertical="center"/>
    </xf>
    <xf numFmtId="0" fontId="7" fillId="0" borderId="133" xfId="6" applyFont="1" applyBorder="1" applyAlignment="1">
      <alignment vertical="center" shrinkToFit="1"/>
    </xf>
    <xf numFmtId="0" fontId="25" fillId="0" borderId="92" xfId="6" applyFont="1" applyFill="1" applyBorder="1" applyAlignment="1">
      <alignment vertical="center"/>
    </xf>
    <xf numFmtId="0" fontId="25" fillId="0" borderId="132" xfId="6" applyFont="1" applyFill="1" applyBorder="1" applyAlignment="1">
      <alignment vertical="center"/>
    </xf>
    <xf numFmtId="0" fontId="20" fillId="6" borderId="112" xfId="6" applyFont="1" applyFill="1" applyBorder="1" applyAlignment="1">
      <alignment horizontal="center" vertical="center" wrapText="1" shrinkToFit="1"/>
    </xf>
    <xf numFmtId="0" fontId="5" fillId="2" borderId="43" xfId="5" applyFont="1" applyFill="1" applyBorder="1" applyAlignment="1">
      <alignment horizontal="center" vertical="center"/>
    </xf>
    <xf numFmtId="0" fontId="20" fillId="6" borderId="112" xfId="6" applyFont="1" applyFill="1" applyBorder="1" applyAlignment="1">
      <alignment horizontal="center" vertical="center" wrapText="1" shrinkToFit="1"/>
    </xf>
    <xf numFmtId="0" fontId="20" fillId="6" borderId="112" xfId="6" applyFont="1" applyFill="1" applyBorder="1" applyAlignment="1">
      <alignment horizontal="center" vertical="center" shrinkToFit="1"/>
    </xf>
    <xf numFmtId="0" fontId="20" fillId="6" borderId="112" xfId="6" applyFont="1" applyFill="1" applyBorder="1" applyAlignment="1">
      <alignment horizontal="center" vertical="center" shrinkToFit="1"/>
    </xf>
    <xf numFmtId="0" fontId="20" fillId="6" borderId="112" xfId="6" applyFont="1" applyFill="1" applyBorder="1" applyAlignment="1">
      <alignment horizontal="center" vertical="center" wrapText="1" shrinkToFit="1"/>
    </xf>
    <xf numFmtId="178" fontId="5" fillId="0" borderId="43" xfId="1" applyNumberFormat="1" applyFont="1" applyFill="1" applyBorder="1" applyProtection="1">
      <alignment vertical="center"/>
    </xf>
    <xf numFmtId="178" fontId="5" fillId="8" borderId="43" xfId="1" applyNumberFormat="1" applyFont="1" applyFill="1" applyBorder="1" applyProtection="1">
      <alignment vertical="center"/>
    </xf>
    <xf numFmtId="182" fontId="8" fillId="0" borderId="134" xfId="4" applyNumberFormat="1" applyFont="1" applyBorder="1" applyAlignment="1">
      <alignment vertical="center" shrinkToFit="1"/>
    </xf>
    <xf numFmtId="0" fontId="0" fillId="0" borderId="43" xfId="4" applyFont="1" applyFill="1" applyBorder="1" applyAlignment="1">
      <alignment horizontal="left" vertical="top" wrapText="1"/>
    </xf>
    <xf numFmtId="183" fontId="5" fillId="0" borderId="43" xfId="4" applyNumberFormat="1" applyFont="1" applyBorder="1" applyAlignment="1">
      <alignment horizontal="right" vertical="center"/>
    </xf>
    <xf numFmtId="0" fontId="1" fillId="0" borderId="37" xfId="4" applyFont="1" applyBorder="1" applyAlignment="1">
      <alignment horizontal="left" vertical="center"/>
    </xf>
    <xf numFmtId="183" fontId="5" fillId="0" borderId="43" xfId="4" applyNumberFormat="1" applyFont="1" applyBorder="1" applyAlignment="1">
      <alignment horizontal="right" vertical="center" shrinkToFit="1"/>
    </xf>
    <xf numFmtId="178" fontId="5" fillId="2" borderId="43" xfId="1" applyNumberFormat="1" applyFont="1" applyFill="1" applyBorder="1" applyAlignment="1">
      <alignment horizontal="left" vertical="center" shrinkToFit="1"/>
    </xf>
    <xf numFmtId="0" fontId="5" fillId="9" borderId="43" xfId="4" applyFont="1" applyFill="1" applyBorder="1" applyAlignment="1">
      <alignment horizontal="left" vertical="center"/>
    </xf>
    <xf numFmtId="183" fontId="5" fillId="0" borderId="43" xfId="2" applyNumberFormat="1" applyFont="1" applyBorder="1" applyAlignment="1">
      <alignment horizontal="right" vertical="center" shrinkToFit="1"/>
    </xf>
    <xf numFmtId="0" fontId="18" fillId="0" borderId="0" xfId="4" applyFont="1" applyBorder="1" applyAlignment="1">
      <alignment horizontal="left" vertical="top" wrapText="1"/>
    </xf>
    <xf numFmtId="0" fontId="1" fillId="0" borderId="37" xfId="4" applyFont="1" applyBorder="1" applyAlignment="1">
      <alignment horizontal="center" vertical="center"/>
    </xf>
    <xf numFmtId="183" fontId="5" fillId="0" borderId="43" xfId="2" applyNumberFormat="1" applyFont="1" applyBorder="1" applyAlignment="1">
      <alignment horizontal="right" vertical="center"/>
    </xf>
    <xf numFmtId="0" fontId="5" fillId="2" borderId="43" xfId="4" applyFont="1" applyFill="1" applyBorder="1" applyAlignment="1">
      <alignment horizontal="left" vertical="center" shrinkToFit="1"/>
    </xf>
    <xf numFmtId="0" fontId="0" fillId="0" borderId="0" xfId="4" applyFont="1" applyAlignment="1">
      <alignment horizontal="left" vertical="top" wrapText="1"/>
    </xf>
    <xf numFmtId="0" fontId="1" fillId="0" borderId="0" xfId="4" applyFont="1" applyAlignment="1">
      <alignment horizontal="left" vertical="top"/>
    </xf>
    <xf numFmtId="0" fontId="1" fillId="0" borderId="37" xfId="5" applyFont="1" applyBorder="1" applyAlignment="1">
      <alignment horizontal="left" vertical="center"/>
    </xf>
    <xf numFmtId="0" fontId="1" fillId="0" borderId="37" xfId="5" applyFont="1" applyBorder="1" applyAlignment="1">
      <alignment horizontal="center" vertical="center"/>
    </xf>
    <xf numFmtId="0" fontId="0" fillId="0" borderId="0" xfId="5" applyFont="1" applyAlignment="1">
      <alignment horizontal="left" vertical="top" wrapText="1"/>
    </xf>
    <xf numFmtId="0" fontId="1" fillId="0" borderId="0" xfId="5" applyFont="1" applyAlignment="1">
      <alignment horizontal="left" vertical="top"/>
    </xf>
    <xf numFmtId="0" fontId="5" fillId="0" borderId="0" xfId="5" applyFont="1" applyAlignment="1">
      <alignment horizontal="center" vertical="center"/>
    </xf>
    <xf numFmtId="0" fontId="9" fillId="2" borderId="43" xfId="5" applyFont="1" applyFill="1" applyBorder="1" applyAlignment="1">
      <alignment horizontal="center" vertical="center" wrapText="1"/>
    </xf>
    <xf numFmtId="0" fontId="9" fillId="2" borderId="43" xfId="5" applyFont="1" applyFill="1" applyBorder="1" applyAlignment="1">
      <alignment horizontal="center" vertical="center"/>
    </xf>
    <xf numFmtId="0" fontId="5" fillId="2" borderId="43" xfId="4" applyFont="1" applyFill="1" applyBorder="1" applyAlignment="1">
      <alignment horizontal="center" vertical="center"/>
    </xf>
    <xf numFmtId="0" fontId="5" fillId="2" borderId="43" xfId="5" applyFont="1" applyFill="1" applyBorder="1" applyAlignment="1">
      <alignment horizontal="center" vertical="center" wrapText="1"/>
    </xf>
    <xf numFmtId="0" fontId="5" fillId="2" borderId="43" xfId="5" applyFont="1" applyFill="1" applyBorder="1" applyAlignment="1">
      <alignment horizontal="center" vertical="center"/>
    </xf>
    <xf numFmtId="0" fontId="5" fillId="2" borderId="51" xfId="4" applyFont="1" applyFill="1" applyBorder="1" applyAlignment="1">
      <alignment horizontal="center" vertical="center"/>
    </xf>
    <xf numFmtId="0" fontId="5" fillId="2" borderId="19" xfId="4" applyFont="1" applyFill="1" applyBorder="1" applyAlignment="1">
      <alignment horizontal="center" vertical="center"/>
    </xf>
    <xf numFmtId="0" fontId="5" fillId="2" borderId="51" xfId="5" applyFont="1" applyFill="1" applyBorder="1" applyAlignment="1">
      <alignment horizontal="center" vertical="center"/>
    </xf>
    <xf numFmtId="0" fontId="5" fillId="2" borderId="19" xfId="5" applyFont="1" applyFill="1" applyBorder="1" applyAlignment="1">
      <alignment horizontal="center" vertical="center"/>
    </xf>
    <xf numFmtId="0" fontId="5" fillId="2" borderId="97" xfId="5" applyFont="1" applyFill="1" applyBorder="1" applyAlignment="1">
      <alignment horizontal="center" vertical="center" wrapText="1"/>
    </xf>
    <xf numFmtId="0" fontId="5" fillId="2" borderId="45" xfId="5" applyFont="1" applyFill="1" applyBorder="1" applyAlignment="1">
      <alignment horizontal="center" vertical="center"/>
    </xf>
    <xf numFmtId="0" fontId="5" fillId="2" borderId="53" xfId="5" applyFont="1" applyFill="1" applyBorder="1" applyAlignment="1">
      <alignment horizontal="center" vertical="center"/>
    </xf>
    <xf numFmtId="0" fontId="5" fillId="2" borderId="31" xfId="5" applyFont="1" applyFill="1" applyBorder="1" applyAlignment="1">
      <alignment horizontal="center" vertical="center"/>
    </xf>
    <xf numFmtId="0" fontId="5" fillId="2" borderId="22" xfId="5" applyFont="1" applyFill="1" applyBorder="1" applyAlignment="1">
      <alignment horizontal="center" vertical="center" wrapText="1"/>
    </xf>
    <xf numFmtId="0" fontId="5" fillId="2" borderId="30" xfId="5" applyFont="1" applyFill="1" applyBorder="1" applyAlignment="1">
      <alignment horizontal="center" vertical="center"/>
    </xf>
    <xf numFmtId="0" fontId="5" fillId="2" borderId="22" xfId="5" applyFont="1" applyFill="1" applyBorder="1" applyAlignment="1">
      <alignment horizontal="center" vertical="center"/>
    </xf>
    <xf numFmtId="0" fontId="9" fillId="2" borderId="22" xfId="5" applyFont="1" applyFill="1" applyBorder="1" applyAlignment="1">
      <alignment horizontal="center" vertical="center" wrapText="1"/>
    </xf>
    <xf numFmtId="0" fontId="9" fillId="2" borderId="30" xfId="5" applyFont="1" applyFill="1" applyBorder="1" applyAlignment="1">
      <alignment horizontal="center" vertical="center"/>
    </xf>
    <xf numFmtId="0" fontId="6" fillId="2" borderId="82" xfId="5" applyFont="1" applyFill="1" applyBorder="1" applyAlignment="1">
      <alignment horizontal="center" vertical="center"/>
    </xf>
    <xf numFmtId="0" fontId="6" fillId="2" borderId="38" xfId="5" applyFont="1" applyFill="1" applyBorder="1" applyAlignment="1">
      <alignment horizontal="center" vertical="center"/>
    </xf>
    <xf numFmtId="0" fontId="0" fillId="0" borderId="0" xfId="5" applyFont="1" applyAlignment="1">
      <alignment vertical="top" wrapText="1"/>
    </xf>
    <xf numFmtId="0" fontId="1" fillId="0" borderId="0" xfId="5" applyFont="1" applyAlignment="1">
      <alignment vertical="top"/>
    </xf>
    <xf numFmtId="0" fontId="5" fillId="2" borderId="103" xfId="5" applyFont="1" applyFill="1" applyBorder="1" applyAlignment="1">
      <alignment horizontal="center" vertical="center"/>
    </xf>
    <xf numFmtId="0" fontId="5" fillId="2" borderId="7" xfId="5" applyFont="1" applyFill="1" applyBorder="1" applyAlignment="1">
      <alignment horizontal="center" vertical="center"/>
    </xf>
    <xf numFmtId="0" fontId="5" fillId="2" borderId="82" xfId="5" applyFont="1" applyFill="1" applyBorder="1" applyAlignment="1">
      <alignment horizontal="center" vertical="center"/>
    </xf>
    <xf numFmtId="0" fontId="5" fillId="2" borderId="38" xfId="5" applyFont="1" applyFill="1" applyBorder="1" applyAlignment="1">
      <alignment horizontal="center" vertical="center"/>
    </xf>
    <xf numFmtId="0" fontId="5" fillId="2" borderId="9" xfId="5" applyFont="1" applyFill="1" applyBorder="1" applyAlignment="1">
      <alignment horizontal="center" vertical="center"/>
    </xf>
    <xf numFmtId="0" fontId="5" fillId="2" borderId="17" xfId="5" applyFont="1" applyFill="1" applyBorder="1" applyAlignment="1">
      <alignment horizontal="center" vertical="center"/>
    </xf>
    <xf numFmtId="0" fontId="2" fillId="0" borderId="0" xfId="5" applyFont="1" applyAlignment="1">
      <alignment horizontal="left" vertical="top" wrapText="1"/>
    </xf>
    <xf numFmtId="0" fontId="5" fillId="0" borderId="0" xfId="5" applyFont="1" applyAlignment="1">
      <alignment horizontal="left" vertical="center" wrapText="1"/>
    </xf>
    <xf numFmtId="0" fontId="1" fillId="8" borderId="37" xfId="5" applyFont="1" applyFill="1" applyBorder="1" applyAlignment="1">
      <alignment horizontal="left" vertical="center"/>
    </xf>
    <xf numFmtId="0" fontId="33" fillId="0" borderId="0" xfId="5" applyFont="1" applyAlignment="1">
      <alignment horizontal="left" vertical="top" wrapText="1"/>
    </xf>
    <xf numFmtId="0" fontId="33" fillId="0" borderId="0" xfId="5" applyFont="1" applyAlignment="1">
      <alignment horizontal="left" vertical="top"/>
    </xf>
    <xf numFmtId="0" fontId="2" fillId="0" borderId="0" xfId="5" applyFont="1" applyAlignment="1">
      <alignment horizontal="left" vertical="top"/>
    </xf>
    <xf numFmtId="0" fontId="5" fillId="2" borderId="77" xfId="5" applyFont="1" applyFill="1" applyBorder="1" applyAlignment="1">
      <alignment horizontal="center" vertical="center"/>
    </xf>
    <xf numFmtId="0" fontId="5" fillId="2" borderId="104" xfId="5" applyFont="1" applyFill="1" applyBorder="1" applyAlignment="1">
      <alignment horizontal="center" vertical="center"/>
    </xf>
    <xf numFmtId="0" fontId="5" fillId="2" borderId="78" xfId="5" applyFont="1" applyFill="1" applyBorder="1" applyAlignment="1">
      <alignment horizontal="center" vertical="center"/>
    </xf>
    <xf numFmtId="0" fontId="0" fillId="8" borderId="0" xfId="5" applyFont="1" applyFill="1" applyAlignment="1">
      <alignment horizontal="left" vertical="top" wrapText="1"/>
    </xf>
    <xf numFmtId="0" fontId="0" fillId="0" borderId="0" xfId="5" applyFont="1" applyBorder="1" applyAlignment="1">
      <alignment horizontal="left" vertical="top" wrapText="1"/>
    </xf>
    <xf numFmtId="0" fontId="1" fillId="0" borderId="0" xfId="5" applyFont="1" applyBorder="1" applyAlignment="1">
      <alignment horizontal="left" vertical="top" wrapText="1"/>
    </xf>
    <xf numFmtId="0" fontId="2" fillId="0" borderId="37" xfId="5" applyFont="1" applyFill="1" applyBorder="1" applyAlignment="1">
      <alignment horizontal="left" vertical="center"/>
    </xf>
    <xf numFmtId="0" fontId="5" fillId="2" borderId="52" xfId="5" applyFont="1" applyFill="1" applyBorder="1" applyAlignment="1">
      <alignment horizontal="center" vertical="center"/>
    </xf>
    <xf numFmtId="0" fontId="0" fillId="0" borderId="91" xfId="4" applyFont="1" applyFill="1" applyBorder="1" applyAlignment="1">
      <alignment horizontal="left" vertical="top" wrapText="1"/>
    </xf>
    <xf numFmtId="0" fontId="0" fillId="0" borderId="92" xfId="4" applyFont="1" applyFill="1" applyBorder="1" applyAlignment="1">
      <alignment horizontal="left" vertical="top" wrapText="1"/>
    </xf>
    <xf numFmtId="0" fontId="0" fillId="0" borderId="93" xfId="4" applyFont="1" applyFill="1" applyBorder="1" applyAlignment="1">
      <alignment horizontal="left" vertical="top" wrapText="1"/>
    </xf>
    <xf numFmtId="0" fontId="0" fillId="0" borderId="81" xfId="4" applyFont="1" applyFill="1" applyBorder="1" applyAlignment="1">
      <alignment horizontal="left" vertical="top" wrapText="1"/>
    </xf>
    <xf numFmtId="0" fontId="0" fillId="0" borderId="0" xfId="4" applyFont="1" applyFill="1" applyBorder="1" applyAlignment="1">
      <alignment horizontal="left" vertical="top" wrapText="1"/>
    </xf>
    <xf numFmtId="0" fontId="0" fillId="0" borderId="70" xfId="4" applyFont="1" applyFill="1" applyBorder="1" applyAlignment="1">
      <alignment horizontal="left" vertical="top" wrapText="1"/>
    </xf>
    <xf numFmtId="0" fontId="0" fillId="0" borderId="26" xfId="4" applyFont="1" applyFill="1" applyBorder="1" applyAlignment="1">
      <alignment horizontal="left" vertical="top" wrapText="1"/>
    </xf>
    <xf numFmtId="0" fontId="0" fillId="0" borderId="60" xfId="4" applyFont="1" applyFill="1" applyBorder="1" applyAlignment="1">
      <alignment horizontal="left" vertical="top" wrapText="1"/>
    </xf>
    <xf numFmtId="0" fontId="0" fillId="0" borderId="41" xfId="4" applyFont="1" applyFill="1" applyBorder="1" applyAlignment="1">
      <alignment horizontal="left" vertical="top" wrapText="1"/>
    </xf>
    <xf numFmtId="0" fontId="1" fillId="0" borderId="37" xfId="3" applyFont="1" applyBorder="1" applyAlignment="1">
      <alignment horizontal="left" vertical="center"/>
    </xf>
    <xf numFmtId="0" fontId="0" fillId="0" borderId="0" xfId="3" applyFont="1" applyAlignment="1">
      <alignment horizontal="left" vertical="top" wrapText="1"/>
    </xf>
    <xf numFmtId="0" fontId="0" fillId="0" borderId="37" xfId="3" applyFont="1" applyBorder="1" applyAlignment="1">
      <alignment horizontal="center" vertical="center"/>
    </xf>
    <xf numFmtId="0" fontId="1" fillId="0" borderId="37" xfId="3" applyFont="1" applyBorder="1" applyAlignment="1">
      <alignment horizontal="center" vertical="center"/>
    </xf>
    <xf numFmtId="0" fontId="2" fillId="0" borderId="37" xfId="3" applyFont="1" applyBorder="1" applyAlignment="1">
      <alignment horizontal="left" vertical="center"/>
    </xf>
    <xf numFmtId="0" fontId="1" fillId="0" borderId="0" xfId="3" applyFont="1" applyAlignment="1">
      <alignment horizontal="left" vertical="top"/>
    </xf>
    <xf numFmtId="0" fontId="2" fillId="0" borderId="37" xfId="3" applyFont="1" applyBorder="1" applyAlignment="1">
      <alignment horizontal="center" vertical="center"/>
    </xf>
    <xf numFmtId="188" fontId="5" fillId="0" borderId="0" xfId="3" applyNumberFormat="1" applyFont="1" applyFill="1" applyBorder="1" applyAlignment="1">
      <alignment horizontal="left" vertical="center" wrapText="1" shrinkToFit="1"/>
    </xf>
    <xf numFmtId="0" fontId="1" fillId="0" borderId="0" xfId="3" applyFont="1" applyAlignment="1">
      <alignment horizontal="left" vertical="top" wrapText="1"/>
    </xf>
    <xf numFmtId="0" fontId="18" fillId="0" borderId="0" xfId="3" applyFont="1" applyAlignment="1">
      <alignment horizontal="left" vertical="top" wrapText="1"/>
    </xf>
    <xf numFmtId="0" fontId="5" fillId="0" borderId="0" xfId="5" applyFont="1" applyAlignment="1">
      <alignment horizontal="left" vertical="center"/>
    </xf>
    <xf numFmtId="0" fontId="0" fillId="0" borderId="60" xfId="5" applyFont="1" applyBorder="1" applyAlignment="1">
      <alignment vertical="top" wrapText="1"/>
    </xf>
    <xf numFmtId="0" fontId="5" fillId="0" borderId="0" xfId="5" applyFont="1" applyBorder="1" applyAlignment="1">
      <alignment horizontal="left" vertical="center" wrapText="1"/>
    </xf>
    <xf numFmtId="9" fontId="5" fillId="0" borderId="0" xfId="1" applyFont="1" applyAlignment="1">
      <alignment horizontal="left" vertical="center"/>
    </xf>
    <xf numFmtId="0" fontId="1" fillId="0" borderId="0" xfId="5" applyFont="1" applyAlignment="1">
      <alignment vertical="top" wrapText="1"/>
    </xf>
    <xf numFmtId="0" fontId="1" fillId="0" borderId="60" xfId="5" applyFont="1" applyBorder="1" applyAlignment="1">
      <alignment vertical="top" wrapText="1"/>
    </xf>
    <xf numFmtId="0" fontId="0" fillId="0" borderId="37" xfId="3" applyFont="1" applyBorder="1" applyAlignment="1">
      <alignment horizontal="left" vertical="center"/>
    </xf>
    <xf numFmtId="0" fontId="0" fillId="0" borderId="37" xfId="5" applyFont="1" applyBorder="1" applyAlignment="1">
      <alignment horizontal="center" vertical="center"/>
    </xf>
    <xf numFmtId="0" fontId="5" fillId="0" borderId="0" xfId="5" applyFont="1" applyAlignment="1">
      <alignment vertical="center" wrapText="1"/>
    </xf>
    <xf numFmtId="0" fontId="18" fillId="0" borderId="43" xfId="4" applyFont="1" applyFill="1" applyBorder="1" applyAlignment="1">
      <alignment horizontal="left" vertical="top" wrapText="1"/>
    </xf>
    <xf numFmtId="0" fontId="0" fillId="0" borderId="0" xfId="3" applyFont="1" applyAlignment="1">
      <alignment vertical="top" wrapText="1"/>
    </xf>
    <xf numFmtId="0" fontId="1" fillId="0" borderId="0" xfId="0" applyFont="1" applyAlignment="1">
      <alignment vertical="top" wrapText="1"/>
    </xf>
    <xf numFmtId="182" fontId="24" fillId="0" borderId="112" xfId="6" applyNumberFormat="1" applyFont="1" applyBorder="1" applyAlignment="1">
      <alignment horizontal="right" vertical="center" shrinkToFit="1"/>
    </xf>
    <xf numFmtId="0" fontId="20" fillId="5" borderId="114" xfId="6" applyFont="1" applyFill="1" applyBorder="1" applyAlignment="1">
      <alignment horizontal="center" vertical="center" shrinkToFit="1"/>
    </xf>
    <xf numFmtId="0" fontId="20" fillId="5" borderId="125" xfId="6" applyFont="1" applyFill="1" applyBorder="1" applyAlignment="1">
      <alignment horizontal="center" vertical="center" shrinkToFit="1"/>
    </xf>
    <xf numFmtId="0" fontId="20" fillId="5" borderId="113" xfId="6" applyFont="1" applyFill="1" applyBorder="1" applyAlignment="1">
      <alignment horizontal="center" vertical="center" shrinkToFit="1"/>
    </xf>
    <xf numFmtId="182" fontId="32" fillId="0" borderId="115" xfId="6" applyNumberFormat="1" applyFont="1" applyFill="1" applyBorder="1" applyAlignment="1">
      <alignment horizontal="center" vertical="center" shrinkToFit="1"/>
    </xf>
    <xf numFmtId="0" fontId="32" fillId="0" borderId="126" xfId="6" applyFont="1" applyFill="1" applyBorder="1" applyAlignment="1">
      <alignment horizontal="center" vertical="center" shrinkToFit="1"/>
    </xf>
    <xf numFmtId="0" fontId="20" fillId="13" borderId="114" xfId="6" applyFont="1" applyFill="1" applyBorder="1" applyAlignment="1">
      <alignment horizontal="center" vertical="center" wrapText="1" shrinkToFit="1"/>
    </xf>
    <xf numFmtId="0" fontId="20" fillId="13" borderId="125" xfId="6" applyFont="1" applyFill="1" applyBorder="1" applyAlignment="1">
      <alignment horizontal="center" vertical="center" wrapText="1" shrinkToFit="1"/>
    </xf>
    <xf numFmtId="0" fontId="20" fillId="13" borderId="113" xfId="6" applyFont="1" applyFill="1" applyBorder="1" applyAlignment="1">
      <alignment horizontal="center" vertical="center" wrapText="1" shrinkToFit="1"/>
    </xf>
    <xf numFmtId="182" fontId="24" fillId="13" borderId="115" xfId="6" applyNumberFormat="1" applyFont="1" applyFill="1" applyBorder="1" applyAlignment="1">
      <alignment horizontal="right" vertical="center" shrinkToFit="1"/>
    </xf>
    <xf numFmtId="182" fontId="24" fillId="13" borderId="126" xfId="6" applyNumberFormat="1" applyFont="1" applyFill="1" applyBorder="1" applyAlignment="1">
      <alignment horizontal="right" vertical="center" shrinkToFit="1"/>
    </xf>
    <xf numFmtId="182" fontId="24" fillId="13" borderId="112" xfId="6" applyNumberFormat="1" applyFont="1" applyFill="1" applyBorder="1" applyAlignment="1">
      <alignment horizontal="right" vertical="center" shrinkToFit="1"/>
    </xf>
    <xf numFmtId="182" fontId="24" fillId="0" borderId="115" xfId="6" applyNumberFormat="1" applyFont="1" applyBorder="1" applyAlignment="1">
      <alignment horizontal="right" vertical="center" shrinkToFit="1"/>
    </xf>
    <xf numFmtId="182" fontId="24" fillId="0" borderId="126" xfId="6" applyNumberFormat="1" applyFont="1" applyBorder="1" applyAlignment="1">
      <alignment horizontal="right" vertical="center" shrinkToFit="1"/>
    </xf>
    <xf numFmtId="0" fontId="24" fillId="13" borderId="112" xfId="6" applyFont="1" applyFill="1" applyBorder="1" applyAlignment="1">
      <alignment horizontal="right" vertical="center" shrinkToFit="1"/>
    </xf>
    <xf numFmtId="0" fontId="20" fillId="6" borderId="114" xfId="6" applyFont="1" applyFill="1" applyBorder="1" applyAlignment="1">
      <alignment horizontal="center" vertical="center" shrinkToFit="1"/>
    </xf>
    <xf numFmtId="0" fontId="20" fillId="6" borderId="125" xfId="6" applyFont="1" applyFill="1" applyBorder="1" applyAlignment="1">
      <alignment horizontal="center" vertical="center" shrinkToFit="1"/>
    </xf>
    <xf numFmtId="0" fontId="20" fillId="6" borderId="113" xfId="6" applyFont="1" applyFill="1" applyBorder="1" applyAlignment="1">
      <alignment horizontal="center" vertical="center" shrinkToFit="1"/>
    </xf>
    <xf numFmtId="0" fontId="24" fillId="0" borderId="112" xfId="6" applyFont="1" applyBorder="1" applyAlignment="1">
      <alignment horizontal="right" vertical="center" shrinkToFit="1"/>
    </xf>
    <xf numFmtId="182" fontId="32" fillId="8" borderId="115" xfId="6" applyNumberFormat="1" applyFont="1" applyFill="1" applyBorder="1" applyAlignment="1">
      <alignment horizontal="center" vertical="center" shrinkToFit="1"/>
    </xf>
    <xf numFmtId="0" fontId="32" fillId="8" borderId="126" xfId="6" applyFont="1" applyFill="1" applyBorder="1" applyAlignment="1">
      <alignment horizontal="center" vertical="center" shrinkToFit="1"/>
    </xf>
    <xf numFmtId="182" fontId="24" fillId="0" borderId="115" xfId="6" applyNumberFormat="1" applyFont="1" applyFill="1" applyBorder="1" applyAlignment="1">
      <alignment horizontal="right" vertical="center" shrinkToFit="1"/>
    </xf>
    <xf numFmtId="182" fontId="24" fillId="0" borderId="126" xfId="6" applyNumberFormat="1" applyFont="1" applyFill="1" applyBorder="1" applyAlignment="1">
      <alignment horizontal="right" vertical="center" shrinkToFit="1"/>
    </xf>
    <xf numFmtId="0" fontId="25" fillId="6" borderId="26" xfId="6" applyFont="1" applyFill="1" applyBorder="1" applyAlignment="1">
      <alignment horizontal="center" vertical="center" shrinkToFit="1"/>
    </xf>
    <xf numFmtId="0" fontId="25" fillId="6" borderId="41" xfId="6" applyFont="1" applyFill="1" applyBorder="1" applyAlignment="1">
      <alignment horizontal="center" vertical="center" shrinkToFit="1"/>
    </xf>
    <xf numFmtId="0" fontId="25" fillId="6" borderId="93" xfId="6" applyFont="1" applyFill="1" applyBorder="1" applyAlignment="1">
      <alignment horizontal="center" vertical="center"/>
    </xf>
    <xf numFmtId="0" fontId="25" fillId="6" borderId="41" xfId="6" applyFont="1" applyFill="1" applyBorder="1" applyAlignment="1">
      <alignment horizontal="center" vertical="center"/>
    </xf>
    <xf numFmtId="0" fontId="20" fillId="14" borderId="112" xfId="6" applyFont="1" applyFill="1" applyBorder="1" applyAlignment="1">
      <alignment horizontal="center" vertical="center" wrapText="1" shrinkToFit="1"/>
    </xf>
    <xf numFmtId="184" fontId="24" fillId="0" borderId="112" xfId="6" applyNumberFormat="1" applyFont="1" applyBorder="1" applyAlignment="1">
      <alignment horizontal="right" vertical="center" shrinkToFit="1"/>
    </xf>
    <xf numFmtId="182" fontId="24" fillId="0" borderId="112" xfId="6" applyNumberFormat="1" applyFont="1" applyFill="1" applyBorder="1" applyAlignment="1">
      <alignment horizontal="right" vertical="center" shrinkToFit="1"/>
    </xf>
    <xf numFmtId="182" fontId="24" fillId="10" borderId="112" xfId="6" applyNumberFormat="1" applyFont="1" applyFill="1" applyBorder="1" applyAlignment="1">
      <alignment horizontal="right" vertical="center" shrinkToFit="1"/>
    </xf>
    <xf numFmtId="0" fontId="24" fillId="0" borderId="112" xfId="6" applyFont="1" applyFill="1" applyBorder="1" applyAlignment="1">
      <alignment horizontal="right" vertical="center" shrinkToFit="1"/>
    </xf>
    <xf numFmtId="182" fontId="24" fillId="14" borderId="112" xfId="6" applyNumberFormat="1" applyFont="1" applyFill="1" applyBorder="1" applyAlignment="1">
      <alignment horizontal="right" vertical="center" shrinkToFit="1"/>
    </xf>
    <xf numFmtId="182" fontId="24" fillId="14" borderId="115" xfId="6" applyNumberFormat="1" applyFont="1" applyFill="1" applyBorder="1" applyAlignment="1">
      <alignment horizontal="right" vertical="center" shrinkToFit="1"/>
    </xf>
    <xf numFmtId="182" fontId="24" fillId="14" borderId="126" xfId="6" applyNumberFormat="1" applyFont="1" applyFill="1" applyBorder="1" applyAlignment="1">
      <alignment horizontal="right" vertical="center" shrinkToFit="1"/>
    </xf>
    <xf numFmtId="0" fontId="20" fillId="6" borderId="112" xfId="6" applyFont="1" applyFill="1" applyBorder="1" applyAlignment="1">
      <alignment horizontal="center" vertical="center" shrinkToFit="1"/>
    </xf>
    <xf numFmtId="0" fontId="20" fillId="6" borderId="112" xfId="6" applyFont="1" applyFill="1" applyBorder="1" applyAlignment="1">
      <alignment horizontal="center" vertical="center" wrapText="1" shrinkToFit="1"/>
    </xf>
    <xf numFmtId="183" fontId="24" fillId="0" borderId="112" xfId="6" applyNumberFormat="1" applyFont="1" applyBorder="1" applyAlignment="1">
      <alignment horizontal="right" vertical="center" shrinkToFit="1"/>
    </xf>
    <xf numFmtId="182" fontId="24" fillId="5" borderId="112" xfId="6" applyNumberFormat="1" applyFont="1" applyFill="1" applyBorder="1" applyAlignment="1">
      <alignment horizontal="right" vertical="center" shrinkToFit="1"/>
    </xf>
    <xf numFmtId="0" fontId="20" fillId="6" borderId="115" xfId="6" applyFont="1" applyFill="1" applyBorder="1" applyAlignment="1">
      <alignment horizontal="center" vertical="center" wrapText="1" shrinkToFit="1"/>
    </xf>
    <xf numFmtId="0" fontId="20" fillId="6" borderId="126" xfId="6" applyFont="1" applyFill="1" applyBorder="1" applyAlignment="1">
      <alignment horizontal="center" vertical="center" wrapText="1" shrinkToFit="1"/>
    </xf>
    <xf numFmtId="182" fontId="24" fillId="0" borderId="112" xfId="6" applyNumberFormat="1" applyFont="1" applyFill="1" applyBorder="1" applyAlignment="1">
      <alignment horizontal="center" vertical="center" shrinkToFit="1"/>
    </xf>
    <xf numFmtId="0" fontId="24" fillId="0" borderId="112" xfId="6" applyFont="1" applyFill="1" applyBorder="1" applyAlignment="1">
      <alignment horizontal="center" vertical="center" shrinkToFit="1"/>
    </xf>
    <xf numFmtId="182" fontId="24" fillId="5" borderId="115" xfId="6" applyNumberFormat="1" applyFont="1" applyFill="1" applyBorder="1" applyAlignment="1">
      <alignment horizontal="right" vertical="center" shrinkToFit="1"/>
    </xf>
    <xf numFmtId="182" fontId="24" fillId="5" borderId="126" xfId="6" applyNumberFormat="1" applyFont="1" applyFill="1" applyBorder="1" applyAlignment="1">
      <alignment horizontal="right" vertical="center" shrinkToFit="1"/>
    </xf>
    <xf numFmtId="182" fontId="24" fillId="0" borderId="115" xfId="6" applyNumberFormat="1" applyFont="1" applyBorder="1" applyAlignment="1">
      <alignment horizontal="center" vertical="center" shrinkToFit="1"/>
    </xf>
    <xf numFmtId="182" fontId="24" fillId="0" borderId="126" xfId="6" applyNumberFormat="1" applyFont="1" applyBorder="1" applyAlignment="1">
      <alignment horizontal="center" vertical="center" shrinkToFit="1"/>
    </xf>
    <xf numFmtId="182" fontId="24" fillId="8" borderId="112" xfId="6" applyNumberFormat="1" applyFont="1" applyFill="1" applyBorder="1" applyAlignment="1">
      <alignment horizontal="right" vertical="center" shrinkToFit="1"/>
    </xf>
    <xf numFmtId="179" fontId="24" fillId="0" borderId="112" xfId="6" applyNumberFormat="1" applyFont="1" applyBorder="1" applyAlignment="1">
      <alignment horizontal="right" vertical="center" shrinkToFit="1"/>
    </xf>
    <xf numFmtId="0" fontId="20" fillId="2" borderId="112" xfId="6" applyFont="1" applyFill="1" applyBorder="1" applyAlignment="1">
      <alignment horizontal="center" vertical="center" shrinkToFit="1"/>
    </xf>
    <xf numFmtId="0" fontId="20" fillId="4" borderId="112" xfId="6" applyFont="1" applyFill="1" applyBorder="1" applyAlignment="1">
      <alignment horizontal="center" vertical="center" shrinkToFit="1"/>
    </xf>
    <xf numFmtId="0" fontId="23" fillId="5" borderId="112" xfId="6" applyFont="1" applyFill="1" applyBorder="1" applyAlignment="1">
      <alignment horizontal="center" vertical="center" shrinkToFit="1"/>
    </xf>
    <xf numFmtId="0" fontId="20" fillId="6" borderId="114" xfId="6" applyFont="1" applyFill="1" applyBorder="1" applyAlignment="1">
      <alignment horizontal="left" vertical="center" wrapText="1" shrinkToFit="1"/>
    </xf>
    <xf numFmtId="0" fontId="20" fillId="6" borderId="125" xfId="6" applyFont="1" applyFill="1" applyBorder="1" applyAlignment="1">
      <alignment horizontal="left" vertical="center" shrinkToFit="1"/>
    </xf>
    <xf numFmtId="0" fontId="20" fillId="6" borderId="113" xfId="6" applyFont="1" applyFill="1" applyBorder="1" applyAlignment="1">
      <alignment horizontal="left" vertical="center" shrinkToFit="1"/>
    </xf>
    <xf numFmtId="180" fontId="24" fillId="5" borderId="112" xfId="6" applyNumberFormat="1" applyFont="1" applyFill="1" applyBorder="1" applyAlignment="1">
      <alignment horizontal="center" vertical="center" shrinkToFit="1"/>
    </xf>
    <xf numFmtId="182" fontId="24" fillId="0" borderId="113" xfId="6" applyNumberFormat="1" applyFont="1" applyBorder="1" applyAlignment="1">
      <alignment horizontal="right" vertical="center" shrinkToFit="1"/>
    </xf>
    <xf numFmtId="182" fontId="24" fillId="0" borderId="114" xfId="6" applyNumberFormat="1" applyFont="1" applyBorder="1" applyAlignment="1">
      <alignment horizontal="right" vertical="center" shrinkToFit="1"/>
    </xf>
    <xf numFmtId="189" fontId="24" fillId="8" borderId="112" xfId="6" applyNumberFormat="1" applyFont="1" applyFill="1" applyBorder="1" applyAlignment="1">
      <alignment horizontal="right" vertical="center" shrinkToFit="1"/>
    </xf>
    <xf numFmtId="185" fontId="25" fillId="6" borderId="26" xfId="6" applyNumberFormat="1" applyFont="1" applyFill="1" applyBorder="1" applyAlignment="1">
      <alignment horizontal="center" vertical="center" shrinkToFit="1"/>
    </xf>
    <xf numFmtId="185" fontId="25" fillId="6" borderId="41" xfId="6" applyNumberFormat="1" applyFont="1" applyFill="1" applyBorder="1" applyAlignment="1">
      <alignment horizontal="center" vertical="center" shrinkToFit="1"/>
    </xf>
    <xf numFmtId="185" fontId="19" fillId="6" borderId="112" xfId="6" applyNumberFormat="1" applyFont="1" applyFill="1" applyBorder="1" applyAlignment="1">
      <alignment horizontal="center" vertical="center" shrinkToFit="1"/>
    </xf>
    <xf numFmtId="185" fontId="23" fillId="5" borderId="112" xfId="6" applyNumberFormat="1" applyFont="1" applyFill="1" applyBorder="1" applyAlignment="1">
      <alignment horizontal="center" vertical="center" shrinkToFit="1"/>
    </xf>
    <xf numFmtId="179" fontId="22" fillId="0" borderId="112" xfId="6" applyNumberFormat="1" applyFont="1" applyBorder="1" applyAlignment="1">
      <alignment horizontal="right" vertical="center" shrinkToFit="1"/>
    </xf>
    <xf numFmtId="0" fontId="6" fillId="6" borderId="112" xfId="6" applyFont="1" applyFill="1" applyBorder="1" applyAlignment="1">
      <alignment horizontal="center" vertical="center" wrapText="1" shrinkToFit="1"/>
    </xf>
    <xf numFmtId="0" fontId="6" fillId="6" borderId="112" xfId="6" applyFont="1" applyFill="1" applyBorder="1" applyAlignment="1">
      <alignment horizontal="center" vertical="center" shrinkToFit="1"/>
    </xf>
    <xf numFmtId="0" fontId="5" fillId="6" borderId="112" xfId="4" applyFont="1" applyFill="1" applyBorder="1" applyAlignment="1">
      <alignment horizontal="center" vertical="center" shrinkToFit="1"/>
    </xf>
    <xf numFmtId="0" fontId="20" fillId="6" borderId="124" xfId="6" applyFont="1" applyFill="1" applyBorder="1" applyAlignment="1">
      <alignment horizontal="left" vertical="center" wrapText="1" shrinkToFit="1"/>
    </xf>
    <xf numFmtId="0" fontId="20" fillId="6" borderId="124" xfId="6" applyFont="1" applyFill="1" applyBorder="1" applyAlignment="1">
      <alignment horizontal="left" vertical="center" shrinkToFit="1"/>
    </xf>
    <xf numFmtId="0" fontId="5" fillId="6" borderId="112" xfId="6" applyFont="1" applyFill="1" applyBorder="1" applyAlignment="1">
      <alignment horizontal="center" vertical="center" shrinkToFit="1"/>
    </xf>
    <xf numFmtId="182" fontId="24" fillId="0" borderId="112" xfId="6" applyNumberFormat="1" applyFont="1" applyBorder="1" applyAlignment="1">
      <alignment vertical="center" shrinkToFit="1"/>
    </xf>
    <xf numFmtId="0" fontId="19" fillId="6" borderId="112" xfId="6" applyFont="1" applyFill="1" applyBorder="1" applyAlignment="1">
      <alignment horizontal="center" vertical="center" shrinkToFit="1"/>
    </xf>
    <xf numFmtId="182" fontId="24" fillId="8" borderId="115" xfId="6" applyNumberFormat="1" applyFont="1" applyFill="1" applyBorder="1" applyAlignment="1">
      <alignment horizontal="right" vertical="center" shrinkToFit="1"/>
    </xf>
    <xf numFmtId="182" fontId="24" fillId="8" borderId="126" xfId="6" applyNumberFormat="1" applyFont="1" applyFill="1" applyBorder="1" applyAlignment="1">
      <alignment horizontal="right" vertical="center" shrinkToFit="1"/>
    </xf>
    <xf numFmtId="185" fontId="20" fillId="6" borderId="112" xfId="6" applyNumberFormat="1" applyFont="1" applyFill="1" applyBorder="1" applyAlignment="1">
      <alignment horizontal="center" vertical="center" shrinkToFit="1"/>
    </xf>
    <xf numFmtId="185" fontId="20" fillId="6" borderId="114" xfId="6" applyNumberFormat="1" applyFont="1" applyFill="1" applyBorder="1" applyAlignment="1">
      <alignment horizontal="center" vertical="center" shrinkToFit="1"/>
    </xf>
    <xf numFmtId="179" fontId="24" fillId="0" borderId="126" xfId="6" applyNumberFormat="1" applyFont="1" applyBorder="1" applyAlignment="1">
      <alignment horizontal="right" vertical="center" shrinkToFit="1"/>
    </xf>
    <xf numFmtId="186" fontId="24" fillId="0" borderId="115" xfId="6" applyNumberFormat="1" applyFont="1" applyBorder="1" applyAlignment="1">
      <alignment horizontal="right" vertical="center" shrinkToFit="1"/>
    </xf>
    <xf numFmtId="186" fontId="24" fillId="0" borderId="126" xfId="6" applyNumberFormat="1" applyFont="1" applyBorder="1" applyAlignment="1">
      <alignment horizontal="right" vertical="center" shrinkToFit="1"/>
    </xf>
    <xf numFmtId="185" fontId="23" fillId="5" borderId="112" xfId="6" applyNumberFormat="1" applyFont="1" applyFill="1" applyBorder="1" applyAlignment="1">
      <alignment horizontal="right" vertical="center" shrinkToFit="1"/>
    </xf>
    <xf numFmtId="186" fontId="24" fillId="0" borderId="112" xfId="6" applyNumberFormat="1" applyFont="1" applyBorder="1" applyAlignment="1">
      <alignment horizontal="right" vertical="center" shrinkToFit="1"/>
    </xf>
    <xf numFmtId="0" fontId="20" fillId="6" borderId="115" xfId="6" applyFont="1" applyFill="1" applyBorder="1" applyAlignment="1">
      <alignment horizontal="center" vertical="center" shrinkToFit="1"/>
    </xf>
    <xf numFmtId="182" fontId="24" fillId="5" borderId="113" xfId="6" applyNumberFormat="1" applyFont="1" applyFill="1" applyBorder="1" applyAlignment="1">
      <alignment horizontal="right" vertical="center" shrinkToFit="1"/>
    </xf>
    <xf numFmtId="0" fontId="24" fillId="0" borderId="114" xfId="6" applyFont="1" applyBorder="1" applyAlignment="1">
      <alignment horizontal="right" vertical="center" shrinkToFit="1"/>
    </xf>
    <xf numFmtId="0" fontId="24" fillId="8" borderId="112" xfId="6" applyFont="1" applyFill="1" applyBorder="1" applyAlignment="1">
      <alignment horizontal="right" vertical="center" shrinkToFit="1"/>
    </xf>
    <xf numFmtId="0" fontId="20" fillId="14" borderId="114" xfId="6" applyFont="1" applyFill="1" applyBorder="1" applyAlignment="1">
      <alignment horizontal="center" vertical="center" wrapText="1" shrinkToFit="1"/>
    </xf>
    <xf numFmtId="0" fontId="20" fillId="14" borderId="125" xfId="6" applyFont="1" applyFill="1" applyBorder="1" applyAlignment="1">
      <alignment horizontal="center" vertical="center" wrapText="1" shrinkToFit="1"/>
    </xf>
    <xf numFmtId="0" fontId="20" fillId="14" borderId="113" xfId="6" applyFont="1" applyFill="1" applyBorder="1" applyAlignment="1">
      <alignment horizontal="center" vertical="center" wrapText="1" shrinkToFit="1"/>
    </xf>
    <xf numFmtId="0" fontId="22" fillId="5" borderId="112" xfId="6" applyFont="1" applyFill="1" applyBorder="1" applyAlignment="1">
      <alignment horizontal="center" vertical="center" shrinkToFit="1"/>
    </xf>
    <xf numFmtId="185" fontId="25" fillId="6" borderId="26" xfId="6" applyNumberFormat="1" applyFont="1" applyFill="1" applyBorder="1" applyAlignment="1">
      <alignment horizontal="left" vertical="center" shrinkToFit="1"/>
    </xf>
    <xf numFmtId="185" fontId="25" fillId="6" borderId="60" xfId="6" applyNumberFormat="1" applyFont="1" applyFill="1" applyBorder="1" applyAlignment="1">
      <alignment horizontal="left" vertical="center" shrinkToFit="1"/>
    </xf>
    <xf numFmtId="185" fontId="25" fillId="6" borderId="41" xfId="6" applyNumberFormat="1" applyFont="1" applyFill="1" applyBorder="1" applyAlignment="1">
      <alignment horizontal="left" vertical="center" shrinkToFit="1"/>
    </xf>
    <xf numFmtId="0" fontId="20" fillId="6" borderId="112" xfId="6" applyFont="1" applyFill="1" applyBorder="1" applyAlignment="1">
      <alignment horizontal="left" vertical="center" wrapText="1" shrinkToFit="1"/>
    </xf>
    <xf numFmtId="0" fontId="20" fillId="6" borderId="125" xfId="6" applyFont="1" applyFill="1" applyBorder="1" applyAlignment="1">
      <alignment horizontal="left" vertical="center" wrapText="1" shrinkToFit="1"/>
    </xf>
    <xf numFmtId="0" fontId="20" fillId="6" borderId="113" xfId="6" applyFont="1" applyFill="1" applyBorder="1" applyAlignment="1">
      <alignment horizontal="left" vertical="center" wrapText="1" shrinkToFit="1"/>
    </xf>
    <xf numFmtId="179" fontId="24" fillId="5" borderId="112" xfId="6" applyNumberFormat="1" applyFont="1" applyFill="1" applyBorder="1" applyAlignment="1">
      <alignment horizontal="right" vertical="center" shrinkToFit="1"/>
    </xf>
    <xf numFmtId="0" fontId="25" fillId="6" borderId="26" xfId="6" applyFont="1" applyFill="1" applyBorder="1" applyAlignment="1">
      <alignment horizontal="left" vertical="center" wrapText="1"/>
    </xf>
    <xf numFmtId="0" fontId="25" fillId="6" borderId="60" xfId="6" applyFont="1" applyFill="1" applyBorder="1" applyAlignment="1">
      <alignment horizontal="left" vertical="center" wrapText="1"/>
    </xf>
    <xf numFmtId="180" fontId="24" fillId="5" borderId="112" xfId="6" applyNumberFormat="1" applyFont="1" applyFill="1" applyBorder="1" applyAlignment="1">
      <alignment horizontal="right" vertical="center" shrinkToFit="1"/>
    </xf>
    <xf numFmtId="182" fontId="8" fillId="5" borderId="112" xfId="6" applyNumberFormat="1" applyFont="1" applyFill="1" applyBorder="1" applyAlignment="1">
      <alignment horizontal="right" vertical="center" shrinkToFit="1"/>
    </xf>
    <xf numFmtId="0" fontId="5" fillId="0" borderId="0" xfId="6" applyFont="1" applyBorder="1" applyAlignment="1">
      <alignment horizontal="left" vertical="center" shrinkToFit="1"/>
    </xf>
    <xf numFmtId="0" fontId="20" fillId="6" borderId="112" xfId="6" applyFont="1" applyFill="1" applyBorder="1" applyAlignment="1">
      <alignment horizontal="left" vertical="center" shrinkToFit="1"/>
    </xf>
    <xf numFmtId="0" fontId="5" fillId="5" borderId="112" xfId="6" applyFont="1" applyFill="1" applyBorder="1" applyAlignment="1">
      <alignment horizontal="center" vertical="center" shrinkToFit="1"/>
    </xf>
    <xf numFmtId="182" fontId="24" fillId="3" borderId="115" xfId="6" applyNumberFormat="1" applyFont="1" applyFill="1" applyBorder="1" applyAlignment="1">
      <alignment horizontal="right" vertical="center" shrinkToFit="1"/>
    </xf>
    <xf numFmtId="182" fontId="24" fillId="3" borderId="126" xfId="6" applyNumberFormat="1" applyFont="1" applyFill="1" applyBorder="1" applyAlignment="1">
      <alignment horizontal="right" vertical="center" shrinkToFit="1"/>
    </xf>
    <xf numFmtId="182" fontId="24" fillId="3" borderId="112" xfId="6" applyNumberFormat="1" applyFont="1" applyFill="1" applyBorder="1" applyAlignment="1">
      <alignment horizontal="right" vertical="center" shrinkToFit="1"/>
    </xf>
    <xf numFmtId="179" fontId="24" fillId="0" borderId="115" xfId="6" applyNumberFormat="1" applyFont="1" applyBorder="1" applyAlignment="1">
      <alignment horizontal="right" vertical="center" shrinkToFit="1"/>
    </xf>
    <xf numFmtId="0" fontId="22" fillId="5" borderId="115" xfId="6" applyFont="1" applyFill="1" applyBorder="1" applyAlignment="1">
      <alignment horizontal="center" vertical="center" shrinkToFit="1"/>
    </xf>
    <xf numFmtId="0" fontId="22" fillId="5" borderId="126" xfId="6" applyFont="1" applyFill="1" applyBorder="1" applyAlignment="1">
      <alignment horizontal="center" vertical="center" shrinkToFit="1"/>
    </xf>
    <xf numFmtId="0" fontId="25" fillId="6" borderId="26" xfId="6" applyFont="1" applyFill="1" applyBorder="1" applyAlignment="1">
      <alignment horizontal="left" vertical="center"/>
    </xf>
    <xf numFmtId="0" fontId="25" fillId="6" borderId="60" xfId="6" applyFont="1" applyFill="1" applyBorder="1" applyAlignment="1">
      <alignment horizontal="left" vertical="center"/>
    </xf>
    <xf numFmtId="0" fontId="25" fillId="6" borderId="41" xfId="6" applyFont="1" applyFill="1" applyBorder="1" applyAlignment="1">
      <alignment horizontal="left" vertical="center"/>
    </xf>
    <xf numFmtId="0" fontId="17" fillId="0" borderId="101" xfId="0" applyFont="1" applyBorder="1" applyAlignment="1">
      <alignment horizontal="center" vertical="center"/>
    </xf>
    <xf numFmtId="0" fontId="15" fillId="0" borderId="101" xfId="0" applyFont="1" applyBorder="1" applyAlignment="1">
      <alignment horizontal="center" vertical="center"/>
    </xf>
    <xf numFmtId="0" fontId="2" fillId="0" borderId="101" xfId="0" applyFont="1" applyBorder="1" applyAlignment="1">
      <alignment horizontal="center" vertical="center"/>
    </xf>
    <xf numFmtId="0" fontId="16" fillId="0" borderId="101" xfId="0" applyFont="1" applyBorder="1" applyAlignment="1">
      <alignment horizontal="center" vertical="center"/>
    </xf>
  </cellXfs>
  <cellStyles count="7">
    <cellStyle name="パーセント" xfId="1" builtinId="5"/>
    <cellStyle name="桁区切り" xfId="2" builtinId="6"/>
    <cellStyle name="標準" xfId="0" builtinId="0"/>
    <cellStyle name="標準_集計表④" xfId="3" xr:uid="{00000000-0005-0000-0000-000004000000}"/>
    <cellStyle name="標準_調査結果（その１）" xfId="4" xr:uid="{00000000-0005-0000-0000-000005000000}"/>
    <cellStyle name="標準_調査結果（その２）" xfId="5" xr:uid="{00000000-0005-0000-0000-000006000000}"/>
    <cellStyle name="標準_労働実態調査表" xfId="6" xr:uid="{00000000-0005-0000-0000-000007000000}"/>
  </cellStyles>
  <dxfs count="50">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ont>
        <condense val="0"/>
        <extend val="0"/>
        <color indexed="9"/>
      </font>
    </dxf>
    <dxf>
      <fill>
        <patternFill>
          <fgColor indexed="64"/>
          <bgColor theme="8" tint="0.59996337778862885"/>
        </patternFill>
      </fill>
    </dxf>
    <dxf>
      <fill>
        <patternFill>
          <fgColor indexed="64"/>
          <bgColor theme="8" tint="0.59996337778862885"/>
        </patternFill>
      </fill>
    </dxf>
    <dxf>
      <fill>
        <patternFill>
          <bgColor theme="8" tint="0.59996337778862885"/>
        </patternFill>
      </fill>
    </dxf>
    <dxf>
      <fill>
        <patternFill>
          <bgColor theme="8" tint="0.59996337778862885"/>
        </patternFill>
      </fill>
    </dxf>
    <dxf>
      <fill>
        <patternFill>
          <bgColor theme="8" tint="0.59996337778862885"/>
        </patternFill>
      </fill>
    </dxf>
    <dxf>
      <fill>
        <patternFill>
          <bgColor theme="8" tint="0.39994506668294322"/>
        </patternFill>
      </fill>
    </dxf>
    <dxf>
      <fill>
        <patternFill>
          <bgColor theme="8" tint="0.59996337778862885"/>
        </patternFill>
      </fill>
    </dxf>
    <dxf>
      <fill>
        <patternFill>
          <fgColor indexed="64"/>
          <bgColor theme="8" tint="0.59996337778862885"/>
        </patternFill>
      </fill>
    </dxf>
    <dxf>
      <fill>
        <patternFill>
          <bgColor theme="8" tint="0.59996337778862885"/>
        </patternFill>
      </fill>
    </dxf>
    <dxf>
      <fill>
        <patternFill>
          <fgColor indexed="64"/>
          <bgColor theme="8" tint="0.59996337778862885"/>
        </patternFill>
      </fill>
    </dxf>
    <dxf>
      <fill>
        <patternFill>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
      <fill>
        <patternFill>
          <bgColor theme="8" tint="0.59996337778862885"/>
        </patternFill>
      </fill>
    </dxf>
    <dxf>
      <fill>
        <patternFill>
          <fgColor indexed="64"/>
          <bgColor theme="8" tint="0.59996337778862885"/>
        </patternFill>
      </fill>
    </dxf>
    <dxf>
      <numFmt numFmtId="178" formatCode="0.0%"/>
      <fill>
        <patternFill>
          <bgColor theme="8" tint="0.39994506668294322"/>
        </patternFill>
      </fill>
    </dxf>
    <dxf>
      <fill>
        <patternFill>
          <fgColor indexed="64"/>
          <bgColor theme="8" tint="0.59996337778862885"/>
        </patternFill>
      </fill>
    </dxf>
    <dxf>
      <fill>
        <patternFill>
          <fgColor indexed="64"/>
          <bgColor theme="8" tint="0.59996337778862885"/>
        </patternFill>
      </fill>
    </dxf>
    <dxf>
      <fill>
        <patternFill>
          <fgColor indexed="64"/>
          <bgColor theme="8" tint="0.59996337778862885"/>
        </patternFill>
      </fill>
    </dxf>
  </dxfs>
  <tableStyles count="0" defaultTableStyle="TableStyleMedium2" defaultPivotStyle="PivotStyleLight16"/>
  <colors>
    <mruColors>
      <color rgb="FF000000"/>
      <color rgb="FFFFFF99"/>
      <color rgb="FF969696"/>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8709745152823638"/>
          <c:y val="3.3045977011494254E-2"/>
        </c:manualLayout>
      </c:layout>
      <c:overlay val="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8387125735770124"/>
          <c:y val="0.23275911056857523"/>
          <c:w val="0.53440927948522565"/>
          <c:h val="0.71408181735903697"/>
        </c:manualLayout>
      </c:layout>
      <c:pie3DChart>
        <c:varyColors val="1"/>
        <c:ser>
          <c:idx val="0"/>
          <c:order val="0"/>
          <c:tx>
            <c:strRef>
              <c:f>'25（問21）'!$BC$6</c:f>
              <c:strCache>
                <c:ptCount val="1"/>
                <c:pt idx="0">
                  <c:v>全　体</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60">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BC7B-4DDE-A9C1-398040BDB386}"/>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3-BC7B-4DDE-A9C1-398040BDB386}"/>
              </c:ext>
            </c:extLst>
          </c:dPt>
          <c:dPt>
            <c:idx val="2"/>
            <c:bubble3D val="0"/>
            <c:spPr>
              <a:pattFill prst="pct10">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5-BC7B-4DDE-A9C1-398040BDB386}"/>
              </c:ext>
            </c:extLst>
          </c:dPt>
          <c:dLbls>
            <c:dLbl>
              <c:idx val="0"/>
              <c:layout>
                <c:manualLayout>
                  <c:x val="5.7448480230293794E-2"/>
                  <c:y val="0.1742311521404650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C7B-4DDE-A9C1-398040BDB386}"/>
                </c:ext>
              </c:extLst>
            </c:dLbl>
            <c:dLbl>
              <c:idx val="1"/>
              <c:layout>
                <c:manualLayout>
                  <c:x val="-4.3048006096012191E-2"/>
                  <c:y val="-7.396144447461303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BC7B-4DDE-A9C1-398040BDB386}"/>
                </c:ext>
              </c:extLst>
            </c:dLbl>
            <c:dLbl>
              <c:idx val="2"/>
              <c:layout>
                <c:manualLayout>
                  <c:x val="0.17771027008720683"/>
                  <c:y val="2.24735270160195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BC7B-4DDE-A9C1-398040BDB386}"/>
                </c:ext>
              </c:extLst>
            </c:dLbl>
            <c:numFmt formatCode="0.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'25（問21）'!$BD$5:$BF$5</c:f>
              <c:strCache>
                <c:ptCount val="3"/>
                <c:pt idx="0">
                  <c:v>あり</c:v>
                </c:pt>
                <c:pt idx="1">
                  <c:v>なし</c:v>
                </c:pt>
                <c:pt idx="2">
                  <c:v>無回答</c:v>
                </c:pt>
              </c:strCache>
            </c:strRef>
          </c:cat>
          <c:val>
            <c:numRef>
              <c:f>'25（問21）'!$BD$6:$BF$6</c:f>
              <c:numCache>
                <c:formatCode>0.0%</c:formatCode>
                <c:ptCount val="3"/>
                <c:pt idx="0">
                  <c:v>0.58900279589934768</c:v>
                </c:pt>
                <c:pt idx="1">
                  <c:v>0.36812674743709228</c:v>
                </c:pt>
                <c:pt idx="2">
                  <c:v>4.2870456663560111E-2</c:v>
                </c:pt>
              </c:numCache>
            </c:numRef>
          </c:val>
          <c:extLst>
            <c:ext xmlns:c16="http://schemas.microsoft.com/office/drawing/2014/chart" uri="{C3380CC4-5D6E-409C-BE32-E72D297353CC}">
              <c16:uniqueId val="{00000006-BC7B-4DDE-A9C1-398040BDB386}"/>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8064651595969847"/>
          <c:y val="0.40948366367997102"/>
          <c:w val="0.18012903225806454"/>
          <c:h val="0.2604819440673363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8934506353861195"/>
          <c:y val="5.3763440860215058E-3"/>
        </c:manualLayout>
      </c:layout>
      <c:overlay val="0"/>
      <c:spPr>
        <a:noFill/>
        <a:ln w="25400">
          <a:noFill/>
        </a:ln>
      </c:spPr>
      <c:txPr>
        <a:bodyPr/>
        <a:lstStyle/>
        <a:p>
          <a:pPr>
            <a:defRPr sz="950" b="0" i="0" u="none" strike="noStrike" baseline="0">
              <a:solidFill>
                <a:srgbClr val="000000"/>
              </a:solidFill>
              <a:latin typeface="ＭＳ Ｐゴシック" panose="020B0600070205080204" pitchFamily="50" charset="-128"/>
              <a:ea typeface="ＭＳ Ｐゴシック" panose="020B0600070205080204" pitchFamily="50" charset="-128"/>
              <a:cs typeface="HG丸ｺﾞｼｯｸM-PRO"/>
            </a:defRPr>
          </a:pPr>
          <a:endParaRPr lang="ja-JP"/>
        </a:p>
      </c:txPr>
    </c:title>
    <c:autoTitleDeleted val="0"/>
    <c:view3D>
      <c:rotX val="50"/>
      <c:rotY val="0"/>
      <c:rAngAx val="0"/>
    </c:view3D>
    <c:floor>
      <c:thickness val="0"/>
    </c:floor>
    <c:sideWall>
      <c:thickness val="0"/>
    </c:sideWall>
    <c:backWall>
      <c:thickness val="0"/>
    </c:backWall>
    <c:plotArea>
      <c:layout>
        <c:manualLayout>
          <c:layoutTarget val="inner"/>
          <c:xMode val="edge"/>
          <c:yMode val="edge"/>
          <c:x val="9.2864125122189639E-2"/>
          <c:y val="0.2293918098947309"/>
          <c:w val="0.4946236559139785"/>
          <c:h val="0.77060819010526915"/>
        </c:manualLayout>
      </c:layout>
      <c:pie3DChart>
        <c:varyColors val="1"/>
        <c:ser>
          <c:idx val="0"/>
          <c:order val="0"/>
          <c:tx>
            <c:strRef>
              <c:f>'28（問15）'!$BG$7</c:f>
              <c:strCache>
                <c:ptCount val="1"/>
                <c:pt idx="0">
                  <c:v>全　体</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5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8534-467B-A640-61F031D55AB7}"/>
              </c:ext>
            </c:extLst>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8534-467B-A640-61F031D55AB7}"/>
              </c:ext>
            </c:extLst>
          </c:dPt>
          <c:dPt>
            <c:idx val="2"/>
            <c:bubble3D val="0"/>
            <c:spPr>
              <a:pattFill prst="pct60">
                <a:fgClr>
                  <a:schemeClr val="tx1"/>
                </a:fgClr>
                <a:bgClr>
                  <a:schemeClr val="bg1"/>
                </a:bgClr>
              </a:pattFill>
              <a:ln w="12700">
                <a:solidFill>
                  <a:schemeClr val="tx1"/>
                </a:solidFill>
                <a:prstDash val="solid"/>
              </a:ln>
            </c:spPr>
            <c:extLst>
              <c:ext xmlns:c16="http://schemas.microsoft.com/office/drawing/2014/chart" uri="{C3380CC4-5D6E-409C-BE32-E72D297353CC}">
                <c16:uniqueId val="{00000005-8534-467B-A640-61F031D55AB7}"/>
              </c:ext>
            </c:extLst>
          </c:dPt>
          <c:dPt>
            <c:idx val="3"/>
            <c:bubble3D val="0"/>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7-8534-467B-A640-61F031D55AB7}"/>
              </c:ext>
            </c:extLst>
          </c:dPt>
          <c:dPt>
            <c:idx val="4"/>
            <c:bubble3D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9-8534-467B-A640-61F031D55AB7}"/>
              </c:ext>
            </c:extLst>
          </c:dPt>
          <c:dLbls>
            <c:dLbl>
              <c:idx val="0"/>
              <c:layout>
                <c:manualLayout>
                  <c:x val="3.237351929249313E-2"/>
                  <c:y val="2.495075212372646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534-467B-A640-61F031D55AB7}"/>
                </c:ext>
              </c:extLst>
            </c:dLbl>
            <c:dLbl>
              <c:idx val="1"/>
              <c:layout>
                <c:manualLayout>
                  <c:x val="-2.8586602627750711E-3"/>
                  <c:y val="-3.8701775181328106E-2"/>
                </c:manualLayout>
              </c:layout>
              <c:tx>
                <c:rich>
                  <a:bodyPr/>
                  <a:lstStyle/>
                  <a:p>
                    <a:r>
                      <a:rPr lang="en-US" altLang="ja-JP" sz="700"/>
                      <a:t>7.5</a:t>
                    </a:r>
                    <a:r>
                      <a:rPr lang="ja-JP" altLang="en-US" sz="700"/>
                      <a:t>時間以上
</a:t>
                    </a:r>
                    <a:r>
                      <a:rPr lang="en-US" altLang="ja-JP" sz="700"/>
                      <a:t>8</a:t>
                    </a:r>
                    <a:r>
                      <a:rPr lang="ja-JP" altLang="en-US" sz="700"/>
                      <a:t>時間未満</a:t>
                    </a:r>
                    <a:r>
                      <a:rPr lang="ja-JP" altLang="en-US"/>
                      <a:t>
</a:t>
                    </a:r>
                    <a:r>
                      <a:rPr lang="en-US" altLang="ja-JP"/>
                      <a:t>18.7%</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3-8534-467B-A640-61F031D55AB7}"/>
                </c:ext>
              </c:extLst>
            </c:dLbl>
            <c:dLbl>
              <c:idx val="2"/>
              <c:layout>
                <c:manualLayout>
                  <c:x val="-1.5924446394347334E-2"/>
                  <c:y val="-1.830271216097987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534-467B-A640-61F031D55AB7}"/>
                </c:ext>
              </c:extLst>
            </c:dLbl>
            <c:dLbl>
              <c:idx val="3"/>
              <c:layout>
                <c:manualLayout>
                  <c:x val="-0.1644180694421995"/>
                  <c:y val="0.20890977337510233"/>
                </c:manualLayout>
              </c:layout>
              <c:tx>
                <c:rich>
                  <a:bodyPr/>
                  <a:lstStyle/>
                  <a:p>
                    <a:r>
                      <a:rPr lang="en-US" altLang="ja-JP" sz="800"/>
                      <a:t>8</a:t>
                    </a:r>
                    <a:r>
                      <a:rPr lang="ja-JP" altLang="en-US" sz="800"/>
                      <a:t>時間
超</a:t>
                    </a:r>
                    <a:r>
                      <a:rPr lang="ja-JP" altLang="en-US"/>
                      <a:t>
</a:t>
                    </a:r>
                    <a:r>
                      <a:rPr lang="en-US" altLang="ja-JP"/>
                      <a:t>4.6%</a:t>
                    </a:r>
                  </a:p>
                </c:rich>
              </c:tx>
              <c:dLblPos val="bestFit"/>
              <c:showLegendKey val="0"/>
              <c:showVal val="0"/>
              <c:showCatName val="1"/>
              <c:showSerName val="0"/>
              <c:showPercent val="1"/>
              <c:showBubbleSize val="0"/>
              <c:extLst>
                <c:ext xmlns:c15="http://schemas.microsoft.com/office/drawing/2012/chart" uri="{CE6537A1-D6FC-4f65-9D91-7224C49458BB}">
                  <c15:showDataLabelsRange val="0"/>
                </c:ext>
                <c:ext xmlns:c16="http://schemas.microsoft.com/office/drawing/2014/chart" uri="{C3380CC4-5D6E-409C-BE32-E72D297353CC}">
                  <c16:uniqueId val="{00000007-8534-467B-A640-61F031D55AB7}"/>
                </c:ext>
              </c:extLst>
            </c:dLbl>
            <c:dLbl>
              <c:idx val="4"/>
              <c:layout>
                <c:manualLayout>
                  <c:x val="-8.9443277068372323E-2"/>
                  <c:y val="3.373408969040160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8534-467B-A640-61F031D55AB7}"/>
                </c:ext>
              </c:extLst>
            </c:dLbl>
            <c:numFmt formatCode="0.0%" sourceLinked="0"/>
            <c:spPr>
              <a:noFill/>
              <a:ln w="25400">
                <a:noFill/>
              </a:ln>
            </c:spPr>
            <c:txPr>
              <a:bodyPr/>
              <a:lstStyle/>
              <a:p>
                <a:pPr>
                  <a:defRPr sz="800" b="0" i="0" u="none" strike="noStrike" baseline="0">
                    <a:solidFill>
                      <a:srgbClr val="000000"/>
                    </a:solidFill>
                    <a:latin typeface="ＭＳ ゴシック"/>
                    <a:ea typeface="ＭＳ ゴシック"/>
                    <a:cs typeface="ＭＳ 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'28（問15）'!$BH$5:$BL$6</c:f>
              <c:strCache>
                <c:ptCount val="5"/>
                <c:pt idx="0">
                  <c:v>7.5時間
未満</c:v>
                </c:pt>
                <c:pt idx="1">
                  <c:v>7.5時間以上
8時間未満</c:v>
                </c:pt>
                <c:pt idx="2">
                  <c:v>8時間</c:v>
                </c:pt>
                <c:pt idx="3">
                  <c:v>8時間
超</c:v>
                </c:pt>
                <c:pt idx="4">
                  <c:v>無回答</c:v>
                </c:pt>
              </c:strCache>
            </c:strRef>
          </c:cat>
          <c:val>
            <c:numRef>
              <c:f>'28（問15）'!$BH$7:$BL$7</c:f>
              <c:numCache>
                <c:formatCode>0.0%</c:formatCode>
                <c:ptCount val="5"/>
                <c:pt idx="0">
                  <c:v>0.14631873252562907</c:v>
                </c:pt>
                <c:pt idx="1">
                  <c:v>0.18732525629077354</c:v>
                </c:pt>
                <c:pt idx="2">
                  <c:v>0.56477166821994407</c:v>
                </c:pt>
                <c:pt idx="3">
                  <c:v>4.5666356011183594E-2</c:v>
                </c:pt>
                <c:pt idx="4">
                  <c:v>5.591798695246971E-2</c:v>
                </c:pt>
              </c:numCache>
            </c:numRef>
          </c:val>
          <c:extLst>
            <c:ext xmlns:c16="http://schemas.microsoft.com/office/drawing/2014/chart" uri="{C3380CC4-5D6E-409C-BE32-E72D297353CC}">
              <c16:uniqueId val="{0000000A-8534-467B-A640-61F031D55AB7}"/>
            </c:ext>
          </c:extLst>
        </c:ser>
        <c:dLbls>
          <c:showLegendKey val="0"/>
          <c:showVal val="0"/>
          <c:showCatName val="0"/>
          <c:showSerName val="0"/>
          <c:showPercent val="0"/>
          <c:showBubbleSize val="0"/>
          <c:showLeaderLines val="1"/>
        </c:dLbls>
      </c:pie3DChart>
      <c:spPr>
        <a:noFill/>
        <a:ln w="25400">
          <a:noFill/>
        </a:ln>
      </c:spPr>
    </c:plotArea>
    <c:legend>
      <c:legendPos val="r"/>
      <c:legendEntry>
        <c:idx val="3"/>
        <c:txPr>
          <a:bodyPr/>
          <a:lstStyle/>
          <a:p>
            <a:pPr>
              <a:defRPr sz="800"/>
            </a:pPr>
            <a:endParaRPr lang="ja-JP"/>
          </a:p>
        </c:txPr>
      </c:legendEntry>
      <c:layout>
        <c:manualLayout>
          <c:xMode val="edge"/>
          <c:yMode val="edge"/>
          <c:x val="0.77781020774162757"/>
          <c:y val="0.14211441311771514"/>
          <c:w val="0.21436965540597752"/>
          <c:h val="0.78279569892473122"/>
        </c:manualLayout>
      </c:layout>
      <c:overlay val="0"/>
      <c:spPr>
        <a:solidFill>
          <a:schemeClr val="bg1"/>
        </a:solidFill>
        <a:ln>
          <a:solidFill>
            <a:sysClr val="windowText" lastClr="000000"/>
          </a:solidFill>
        </a:ln>
      </c:sp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5105740181268881"/>
          <c:y val="1.2626262626262626E-2"/>
        </c:manualLayout>
      </c:layout>
      <c:overlay val="0"/>
      <c:spPr>
        <a:noFill/>
        <a:ln w="25400">
          <a:noFill/>
        </a:ln>
      </c:spPr>
    </c:title>
    <c:autoTitleDeleted val="0"/>
    <c:plotArea>
      <c:layout>
        <c:manualLayout>
          <c:layoutTarget val="inner"/>
          <c:xMode val="edge"/>
          <c:yMode val="edge"/>
          <c:x val="0.14803625377643503"/>
          <c:y val="6.5656727570449547E-2"/>
          <c:w val="0.70392749244712993"/>
          <c:h val="0.86363849342668242"/>
        </c:manualLayout>
      </c:layout>
      <c:barChart>
        <c:barDir val="bar"/>
        <c:grouping val="percentStacked"/>
        <c:varyColors val="0"/>
        <c:ser>
          <c:idx val="0"/>
          <c:order val="0"/>
          <c:tx>
            <c:strRef>
              <c:f>'28（問15）'!$BH$11:$BH$12</c:f>
              <c:strCache>
                <c:ptCount val="2"/>
                <c:pt idx="0">
                  <c:v>7.5時間
未満</c:v>
                </c:pt>
              </c:strCache>
            </c:strRef>
          </c:tx>
          <c:spPr>
            <a:solidFill>
              <a:srgbClr val="FFFFFF"/>
            </a:solidFill>
            <a:ln w="12700">
              <a:solidFill>
                <a:srgbClr val="000000"/>
              </a:solidFill>
              <a:prstDash val="solid"/>
            </a:ln>
          </c:spPr>
          <c:invertIfNegative val="0"/>
          <c:dLbls>
            <c:dLbl>
              <c:idx val="5"/>
              <c:layout>
                <c:manualLayout>
                  <c:x val="1.8126888217522678E-2"/>
                  <c:y val="6.1727681978278747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ED4-46AE-AC96-5F199E568A6B}"/>
                </c:ext>
              </c:extLst>
            </c:dLbl>
            <c:dLbl>
              <c:idx val="7"/>
              <c:layout>
                <c:manualLayout>
                  <c:x val="2.0896194622197925E-2"/>
                  <c:y val="3.133964315066677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ED4-46AE-AC96-5F199E568A6B}"/>
                </c:ext>
              </c:extLst>
            </c:dLbl>
            <c:dLbl>
              <c:idx val="9"/>
              <c:layout>
                <c:manualLayout>
                  <c:x val="7.9238373646407789E-3"/>
                  <c:y val="-3.6268193748508707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ED4-46AE-AC96-5F199E568A6B}"/>
                </c:ext>
              </c:extLst>
            </c:dLbl>
            <c:dLbl>
              <c:idx val="10"/>
              <c:layout>
                <c:manualLayout>
                  <c:x val="-5.825199993713360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ED4-46AE-AC96-5F199E568A6B}"/>
                </c:ext>
              </c:extLst>
            </c:dLbl>
            <c:dLbl>
              <c:idx val="11"/>
              <c:layout>
                <c:manualLayout>
                  <c:x val="9.980039920159661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7D-4063-AFF3-21CA437B9A6C}"/>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'28（問15）'!$BG$13:$BG$25</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'28（問15）'!$BH$13:$BH$25</c:f>
              <c:numCache>
                <c:formatCode>0.0%</c:formatCode>
                <c:ptCount val="13"/>
                <c:pt idx="0">
                  <c:v>0</c:v>
                </c:pt>
                <c:pt idx="1">
                  <c:v>0.12149532710280374</c:v>
                </c:pt>
                <c:pt idx="2">
                  <c:v>0.12195121951219512</c:v>
                </c:pt>
                <c:pt idx="3">
                  <c:v>4.3478260869565216E-2</c:v>
                </c:pt>
                <c:pt idx="4">
                  <c:v>0.19333333333333333</c:v>
                </c:pt>
                <c:pt idx="5">
                  <c:v>0.18181818181818182</c:v>
                </c:pt>
                <c:pt idx="6">
                  <c:v>0.27777777777777779</c:v>
                </c:pt>
                <c:pt idx="7">
                  <c:v>0.5</c:v>
                </c:pt>
                <c:pt idx="8">
                  <c:v>0.15789473684210525</c:v>
                </c:pt>
                <c:pt idx="9">
                  <c:v>7.6923076923076927E-2</c:v>
                </c:pt>
                <c:pt idx="10">
                  <c:v>0</c:v>
                </c:pt>
                <c:pt idx="11">
                  <c:v>8.9820359281437126E-2</c:v>
                </c:pt>
                <c:pt idx="12">
                  <c:v>0.14977973568281938</c:v>
                </c:pt>
              </c:numCache>
            </c:numRef>
          </c:val>
          <c:extLst>
            <c:ext xmlns:c16="http://schemas.microsoft.com/office/drawing/2014/chart" uri="{C3380CC4-5D6E-409C-BE32-E72D297353CC}">
              <c16:uniqueId val="{00000004-7ED4-46AE-AC96-5F199E568A6B}"/>
            </c:ext>
          </c:extLst>
        </c:ser>
        <c:ser>
          <c:idx val="1"/>
          <c:order val="1"/>
          <c:tx>
            <c:strRef>
              <c:f>'28（問15）'!$BI$11:$BI$12</c:f>
              <c:strCache>
                <c:ptCount val="2"/>
                <c:pt idx="0">
                  <c:v>7.5時間以上
8時間未満</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5"/>
              <c:layout>
                <c:manualLayout>
                  <c:x val="1.3985414996778097E-2"/>
                  <c:y val="-3.470929770142430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ED4-46AE-AC96-5F199E568A6B}"/>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'28（問15）'!$BG$13:$BG$25</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'28（問15）'!$BI$13:$BI$25</c:f>
              <c:numCache>
                <c:formatCode>0.0%</c:formatCode>
                <c:ptCount val="13"/>
                <c:pt idx="0">
                  <c:v>0</c:v>
                </c:pt>
                <c:pt idx="1">
                  <c:v>0.13084112149532709</c:v>
                </c:pt>
                <c:pt idx="2">
                  <c:v>0.21951219512195122</c:v>
                </c:pt>
                <c:pt idx="3">
                  <c:v>4.3478260869565216E-2</c:v>
                </c:pt>
                <c:pt idx="4">
                  <c:v>5.3333333333333337E-2</c:v>
                </c:pt>
                <c:pt idx="5">
                  <c:v>3.0303030303030304E-2</c:v>
                </c:pt>
                <c:pt idx="6">
                  <c:v>5.5555555555555552E-2</c:v>
                </c:pt>
                <c:pt idx="7">
                  <c:v>0.25</c:v>
                </c:pt>
                <c:pt idx="8">
                  <c:v>0.16842105263157894</c:v>
                </c:pt>
                <c:pt idx="9">
                  <c:v>7.6923076923076927E-2</c:v>
                </c:pt>
                <c:pt idx="10">
                  <c:v>0</c:v>
                </c:pt>
                <c:pt idx="11">
                  <c:v>0.30538922155688625</c:v>
                </c:pt>
                <c:pt idx="12">
                  <c:v>0.2687224669603524</c:v>
                </c:pt>
              </c:numCache>
            </c:numRef>
          </c:val>
          <c:extLst>
            <c:ext xmlns:c16="http://schemas.microsoft.com/office/drawing/2014/chart" uri="{C3380CC4-5D6E-409C-BE32-E72D297353CC}">
              <c16:uniqueId val="{00000006-7ED4-46AE-AC96-5F199E568A6B}"/>
            </c:ext>
          </c:extLst>
        </c:ser>
        <c:ser>
          <c:idx val="2"/>
          <c:order val="2"/>
          <c:tx>
            <c:strRef>
              <c:f>'28（問15）'!$BJ$11:$BJ$12</c:f>
              <c:strCache>
                <c:ptCount val="2"/>
                <c:pt idx="0">
                  <c:v>8時間</c:v>
                </c:pt>
              </c:strCache>
            </c:strRef>
          </c:tx>
          <c:spPr>
            <a:pattFill prst="pct60">
              <a:fgClr>
                <a:schemeClr val="tx1"/>
              </a:fgClr>
              <a:bgClr>
                <a:schemeClr val="bg1"/>
              </a:bgClr>
            </a:pattFill>
            <a:ln w="12700">
              <a:solidFill>
                <a:srgbClr val="000000"/>
              </a:solidFill>
              <a:prstDash val="solid"/>
            </a:ln>
          </c:spPr>
          <c:invertIfNegative val="0"/>
          <c:dLbls>
            <c:dLbl>
              <c:idx val="4"/>
              <c:layout>
                <c:manualLayout>
                  <c:x val="0"/>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ED4-46AE-AC96-5F199E568A6B}"/>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'28（問15）'!$BG$13:$BG$25</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'28（問15）'!$BJ$13:$BJ$25</c:f>
              <c:numCache>
                <c:formatCode>0.0%</c:formatCode>
                <c:ptCount val="13"/>
                <c:pt idx="0">
                  <c:v>0</c:v>
                </c:pt>
                <c:pt idx="1">
                  <c:v>0.61682242990654201</c:v>
                </c:pt>
                <c:pt idx="2">
                  <c:v>0.56910569105691056</c:v>
                </c:pt>
                <c:pt idx="3">
                  <c:v>0.78260869565217395</c:v>
                </c:pt>
                <c:pt idx="4">
                  <c:v>0.64666666666666661</c:v>
                </c:pt>
                <c:pt idx="5">
                  <c:v>0.60606060606060608</c:v>
                </c:pt>
                <c:pt idx="6">
                  <c:v>0.3888888888888889</c:v>
                </c:pt>
                <c:pt idx="7">
                  <c:v>0.25</c:v>
                </c:pt>
                <c:pt idx="8">
                  <c:v>0.52631578947368418</c:v>
                </c:pt>
                <c:pt idx="9">
                  <c:v>0.69230769230769229</c:v>
                </c:pt>
                <c:pt idx="10">
                  <c:v>1</c:v>
                </c:pt>
                <c:pt idx="11">
                  <c:v>0.54491017964071853</c:v>
                </c:pt>
                <c:pt idx="12">
                  <c:v>0.51982378854625555</c:v>
                </c:pt>
              </c:numCache>
            </c:numRef>
          </c:val>
          <c:extLst>
            <c:ext xmlns:c16="http://schemas.microsoft.com/office/drawing/2014/chart" uri="{C3380CC4-5D6E-409C-BE32-E72D297353CC}">
              <c16:uniqueId val="{00000008-7ED4-46AE-AC96-5F199E568A6B}"/>
            </c:ext>
          </c:extLst>
        </c:ser>
        <c:ser>
          <c:idx val="3"/>
          <c:order val="3"/>
          <c:tx>
            <c:strRef>
              <c:f>'28（問15）'!$BK$11:$BK$12</c:f>
              <c:strCache>
                <c:ptCount val="2"/>
                <c:pt idx="0">
                  <c:v>8時間
超</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2.4798629778528439E-2"/>
                  <c:y val="2.2004825154431454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ED4-46AE-AC96-5F199E568A6B}"/>
                </c:ext>
              </c:extLst>
            </c:dLbl>
            <c:dLbl>
              <c:idx val="1"/>
              <c:layout>
                <c:manualLayout>
                  <c:x val="-2.0319518443428105E-2"/>
                  <c:y val="-1.528142315543890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ED4-46AE-AC96-5F199E568A6B}"/>
                </c:ext>
              </c:extLst>
            </c:dLbl>
            <c:dLbl>
              <c:idx val="2"/>
              <c:layout>
                <c:manualLayout>
                  <c:x val="-2.0245964763386613E-2"/>
                  <c:y val="1.774172167872831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ED4-46AE-AC96-5F199E568A6B}"/>
                </c:ext>
              </c:extLst>
            </c:dLbl>
            <c:dLbl>
              <c:idx val="4"/>
              <c:layout>
                <c:manualLayout>
                  <c:x val="-1.1533468496078855E-2"/>
                  <c:y val="-8.804581245526127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ED4-46AE-AC96-5F199E568A6B}"/>
                </c:ext>
              </c:extLst>
            </c:dLbl>
            <c:dLbl>
              <c:idx val="5"/>
              <c:layout>
                <c:manualLayout>
                  <c:x val="3.3435624172356098E-3"/>
                  <c:y val="-1.039264031390015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ED4-46AE-AC96-5F199E568A6B}"/>
                </c:ext>
              </c:extLst>
            </c:dLbl>
            <c:dLbl>
              <c:idx val="8"/>
              <c:layout>
                <c:manualLayout>
                  <c:x val="-1.3401051454670883E-2"/>
                  <c:y val="-1.13969854407069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7ED4-46AE-AC96-5F199E568A6B}"/>
                </c:ext>
              </c:extLst>
            </c:dLbl>
            <c:dLbl>
              <c:idx val="9"/>
              <c:layout>
                <c:manualLayout>
                  <c:x val="-4.3549122227984974E-3"/>
                  <c:y val="-3.6268193748508707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ED4-46AE-AC96-5F199E568A6B}"/>
                </c:ext>
              </c:extLst>
            </c:dLbl>
            <c:dLbl>
              <c:idx val="11"/>
              <c:layout>
                <c:manualLayout>
                  <c:x val="-2.0968613953195971E-2"/>
                  <c:y val="2.032927702219040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7ED4-46AE-AC96-5F199E568A6B}"/>
                </c:ext>
              </c:extLst>
            </c:dLbl>
            <c:dLbl>
              <c:idx val="12"/>
              <c:layout>
                <c:manualLayout>
                  <c:x val="-2.3320288556744777E-2"/>
                  <c:y val="2.8500225350619051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ED4-46AE-AC96-5F199E568A6B}"/>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'28（問15）'!$BG$13:$BG$25</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'28（問15）'!$BK$13:$BK$25</c:f>
              <c:numCache>
                <c:formatCode>0.0%</c:formatCode>
                <c:ptCount val="13"/>
                <c:pt idx="0">
                  <c:v>0</c:v>
                </c:pt>
                <c:pt idx="1">
                  <c:v>4.6728971962616821E-2</c:v>
                </c:pt>
                <c:pt idx="2">
                  <c:v>6.5040650406504072E-2</c:v>
                </c:pt>
                <c:pt idx="3">
                  <c:v>0</c:v>
                </c:pt>
                <c:pt idx="4">
                  <c:v>0.04</c:v>
                </c:pt>
                <c:pt idx="5">
                  <c:v>0.15151515151515152</c:v>
                </c:pt>
                <c:pt idx="6">
                  <c:v>0.1111111111111111</c:v>
                </c:pt>
                <c:pt idx="7">
                  <c:v>0</c:v>
                </c:pt>
                <c:pt idx="8">
                  <c:v>5.7894736842105263E-2</c:v>
                </c:pt>
                <c:pt idx="9">
                  <c:v>0.15384615384615385</c:v>
                </c:pt>
                <c:pt idx="10">
                  <c:v>0</c:v>
                </c:pt>
                <c:pt idx="11">
                  <c:v>4.790419161676647E-2</c:v>
                </c:pt>
                <c:pt idx="12">
                  <c:v>8.8105726872246704E-3</c:v>
                </c:pt>
              </c:numCache>
            </c:numRef>
          </c:val>
          <c:extLst>
            <c:ext xmlns:c16="http://schemas.microsoft.com/office/drawing/2014/chart" uri="{C3380CC4-5D6E-409C-BE32-E72D297353CC}">
              <c16:uniqueId val="{00000012-7ED4-46AE-AC96-5F199E568A6B}"/>
            </c:ext>
          </c:extLst>
        </c:ser>
        <c:ser>
          <c:idx val="4"/>
          <c:order val="4"/>
          <c:tx>
            <c:strRef>
              <c:f>'28（問15）'!$BL$11:$BL$12</c:f>
              <c:strCache>
                <c:ptCount val="2"/>
                <c:pt idx="0">
                  <c:v>無回答</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1.81268882175226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ED4-46AE-AC96-5F199E568A6B}"/>
                </c:ext>
              </c:extLst>
            </c:dLbl>
            <c:dLbl>
              <c:idx val="2"/>
              <c:layout>
                <c:manualLayout>
                  <c:x val="2.5721784776902887E-2"/>
                  <c:y val="-7.5108035737956995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7ED4-46AE-AC96-5F199E568A6B}"/>
                </c:ext>
              </c:extLst>
            </c:dLbl>
            <c:dLbl>
              <c:idx val="3"/>
              <c:layout>
                <c:manualLayout>
                  <c:x val="1.5735185669767109E-2"/>
                  <c:y val="-2.499536042843129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ED4-46AE-AC96-5F199E568A6B}"/>
                </c:ext>
              </c:extLst>
            </c:dLbl>
            <c:dLbl>
              <c:idx val="4"/>
              <c:layout>
                <c:manualLayout>
                  <c:x val="1.7964071856287425E-2"/>
                  <c:y val="-3.367003367003366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2A5-4714-BF2E-56D85CA37801}"/>
                </c:ext>
              </c:extLst>
            </c:dLbl>
            <c:dLbl>
              <c:idx val="5"/>
              <c:layout>
                <c:manualLayout>
                  <c:x val="5.7138552544980219E-3"/>
                  <c:y val="1.57957528036268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7ED4-46AE-AC96-5F199E568A6B}"/>
                </c:ext>
              </c:extLst>
            </c:dLbl>
            <c:dLbl>
              <c:idx val="7"/>
              <c:layout>
                <c:manualLayout>
                  <c:x val="1.208459214501510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7ED4-46AE-AC96-5F199E568A6B}"/>
                </c:ext>
              </c:extLst>
            </c:dLbl>
            <c:dLbl>
              <c:idx val="11"/>
              <c:layout>
                <c:manualLayout>
                  <c:x val="2.003237619249674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7ED4-46AE-AC96-5F199E568A6B}"/>
                </c:ext>
              </c:extLst>
            </c:dLbl>
            <c:dLbl>
              <c:idx val="12"/>
              <c:layout>
                <c:manualLayout>
                  <c:x val="2.798025995253572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7ED4-46AE-AC96-5F199E568A6B}"/>
                </c:ext>
              </c:extLst>
            </c:dLbl>
            <c:dLbl>
              <c:idx val="13"/>
              <c:layout>
                <c:manualLayout>
                  <c:xMode val="edge"/>
                  <c:yMode val="edge"/>
                  <c:x val="0.81873111782477337"/>
                  <c:y val="0.10101035010838391"/>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7ED4-46AE-AC96-5F199E568A6B}"/>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'28（問15）'!$BG$13:$BG$25</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'28（問15）'!$BL$13:$BL$25</c:f>
              <c:numCache>
                <c:formatCode>0.0%</c:formatCode>
                <c:ptCount val="13"/>
                <c:pt idx="0">
                  <c:v>0</c:v>
                </c:pt>
                <c:pt idx="1">
                  <c:v>8.4112149532710276E-2</c:v>
                </c:pt>
                <c:pt idx="2">
                  <c:v>2.4390243902439025E-2</c:v>
                </c:pt>
                <c:pt idx="3">
                  <c:v>0.13043478260869565</c:v>
                </c:pt>
                <c:pt idx="4">
                  <c:v>6.6666666666666666E-2</c:v>
                </c:pt>
                <c:pt idx="5">
                  <c:v>3.0303030303030304E-2</c:v>
                </c:pt>
                <c:pt idx="6">
                  <c:v>0.16666666666666666</c:v>
                </c:pt>
                <c:pt idx="7">
                  <c:v>0</c:v>
                </c:pt>
                <c:pt idx="8">
                  <c:v>8.9473684210526316E-2</c:v>
                </c:pt>
                <c:pt idx="9">
                  <c:v>0</c:v>
                </c:pt>
                <c:pt idx="10">
                  <c:v>0</c:v>
                </c:pt>
                <c:pt idx="11">
                  <c:v>1.1976047904191617E-2</c:v>
                </c:pt>
                <c:pt idx="12">
                  <c:v>5.2863436123348019E-2</c:v>
                </c:pt>
              </c:numCache>
            </c:numRef>
          </c:val>
          <c:extLst>
            <c:ext xmlns:c16="http://schemas.microsoft.com/office/drawing/2014/chart" uri="{C3380CC4-5D6E-409C-BE32-E72D297353CC}">
              <c16:uniqueId val="{0000001B-7ED4-46AE-AC96-5F199E568A6B}"/>
            </c:ext>
          </c:extLst>
        </c:ser>
        <c:dLbls>
          <c:showLegendKey val="0"/>
          <c:showVal val="0"/>
          <c:showCatName val="0"/>
          <c:showSerName val="0"/>
          <c:showPercent val="0"/>
          <c:showBubbleSize val="0"/>
        </c:dLbls>
        <c:gapWidth val="30"/>
        <c:overlap val="100"/>
        <c:axId val="34768384"/>
        <c:axId val="34769920"/>
      </c:barChart>
      <c:catAx>
        <c:axId val="3476838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769920"/>
        <c:crosses val="autoZero"/>
        <c:auto val="1"/>
        <c:lblAlgn val="ctr"/>
        <c:lblOffset val="100"/>
        <c:tickLblSkip val="1"/>
        <c:tickMarkSkip val="1"/>
        <c:noMultiLvlLbl val="0"/>
      </c:catAx>
      <c:valAx>
        <c:axId val="3476992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768384"/>
        <c:crosses val="autoZero"/>
        <c:crossBetween val="between"/>
      </c:valAx>
      <c:spPr>
        <a:noFill/>
        <a:ln w="25400">
          <a:noFill/>
        </a:ln>
      </c:spPr>
    </c:plotArea>
    <c:legend>
      <c:legendPos val="r"/>
      <c:layout>
        <c:manualLayout>
          <c:xMode val="edge"/>
          <c:yMode val="edge"/>
          <c:x val="0.88519637462235645"/>
          <c:y val="0.1464649115830218"/>
          <c:w val="0.10876132930513593"/>
          <c:h val="0.7070725628993346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5813268823324794"/>
          <c:y val="1.7921146953405017E-2"/>
        </c:manualLayout>
      </c:layout>
      <c:overlay val="0"/>
      <c:spPr>
        <a:noFill/>
        <a:ln w="25400">
          <a:noFill/>
        </a:ln>
      </c:spPr>
    </c:title>
    <c:autoTitleDeleted val="0"/>
    <c:plotArea>
      <c:layout>
        <c:manualLayout>
          <c:layoutTarget val="inner"/>
          <c:xMode val="edge"/>
          <c:yMode val="edge"/>
          <c:x val="0.13253021793978989"/>
          <c:y val="0.10035877421725967"/>
          <c:w val="0.72138607264953813"/>
          <c:h val="0.79928595180174666"/>
        </c:manualLayout>
      </c:layout>
      <c:barChart>
        <c:barDir val="bar"/>
        <c:grouping val="percentStacked"/>
        <c:varyColors val="0"/>
        <c:ser>
          <c:idx val="0"/>
          <c:order val="0"/>
          <c:tx>
            <c:strRef>
              <c:f>'28（問15）'!$BH$30:$BH$31</c:f>
              <c:strCache>
                <c:ptCount val="2"/>
                <c:pt idx="0">
                  <c:v>7.5時間
未満</c:v>
                </c:pt>
              </c:strCache>
            </c:strRef>
          </c:tx>
          <c:spPr>
            <a:solidFill>
              <a:srgbClr val="FFFFFF"/>
            </a:solidFill>
            <a:ln w="12700">
              <a:solidFill>
                <a:srgbClr val="000000"/>
              </a:solidFill>
              <a:prstDash val="solid"/>
            </a:ln>
          </c:spPr>
          <c:invertIfNegative val="0"/>
          <c:dLbls>
            <c:dLbl>
              <c:idx val="0"/>
              <c:layout>
                <c:manualLayout>
                  <c:x val="-1.4280745027353508E-3"/>
                  <c:y val="1.851757777589629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E2-48B7-AD34-027E7944863F}"/>
                </c:ext>
              </c:extLst>
            </c:dLbl>
            <c:dLbl>
              <c:idx val="1"/>
              <c:layout>
                <c:manualLayout>
                  <c:x val="1.3567094202571817E-3"/>
                  <c:y val="6.033647681758664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2E2-48B7-AD34-027E7944863F}"/>
                </c:ext>
              </c:extLst>
            </c:dLbl>
            <c:numFmt formatCode="0.0%;\-#;;" sourceLinked="0"/>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'28（問15）'!$BG$32:$BG$37</c:f>
              <c:strCache>
                <c:ptCount val="6"/>
                <c:pt idx="0">
                  <c:v>100人以上</c:v>
                </c:pt>
                <c:pt idx="1">
                  <c:v>50～99人</c:v>
                </c:pt>
                <c:pt idx="2">
                  <c:v>30～49人</c:v>
                </c:pt>
                <c:pt idx="3">
                  <c:v>10～29人</c:v>
                </c:pt>
                <c:pt idx="4">
                  <c:v>5～9人</c:v>
                </c:pt>
                <c:pt idx="5">
                  <c:v>1～4人</c:v>
                </c:pt>
              </c:strCache>
            </c:strRef>
          </c:cat>
          <c:val>
            <c:numRef>
              <c:f>'28（問15）'!$BH$32:$BH$37</c:f>
              <c:numCache>
                <c:formatCode>0.0%</c:formatCode>
                <c:ptCount val="6"/>
                <c:pt idx="0">
                  <c:v>0.2857142857142857</c:v>
                </c:pt>
                <c:pt idx="1">
                  <c:v>0</c:v>
                </c:pt>
                <c:pt idx="2">
                  <c:v>3.125E-2</c:v>
                </c:pt>
                <c:pt idx="3">
                  <c:v>0.102880658436214</c:v>
                </c:pt>
                <c:pt idx="4">
                  <c:v>0.17940199335548174</c:v>
                </c:pt>
                <c:pt idx="5">
                  <c:v>0.15756302521008403</c:v>
                </c:pt>
              </c:numCache>
            </c:numRef>
          </c:val>
          <c:extLst>
            <c:ext xmlns:c16="http://schemas.microsoft.com/office/drawing/2014/chart" uri="{C3380CC4-5D6E-409C-BE32-E72D297353CC}">
              <c16:uniqueId val="{00000002-32E2-48B7-AD34-027E7944863F}"/>
            </c:ext>
          </c:extLst>
        </c:ser>
        <c:ser>
          <c:idx val="1"/>
          <c:order val="1"/>
          <c:tx>
            <c:strRef>
              <c:f>'28（問15）'!$BI$30:$BI$31</c:f>
              <c:strCache>
                <c:ptCount val="2"/>
                <c:pt idx="0">
                  <c:v>7.5時間以上
8時間未満</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2.3139839003201684E-2"/>
                  <c:y val="2.449405745427885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2E2-48B7-AD34-027E7944863F}"/>
                </c:ext>
              </c:extLst>
            </c:dLbl>
            <c:numFmt formatCode="0.0%;\-#;;" sourceLinked="0"/>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'28（問15）'!$BG$32:$BG$37</c:f>
              <c:strCache>
                <c:ptCount val="6"/>
                <c:pt idx="0">
                  <c:v>100人以上</c:v>
                </c:pt>
                <c:pt idx="1">
                  <c:v>50～99人</c:v>
                </c:pt>
                <c:pt idx="2">
                  <c:v>30～49人</c:v>
                </c:pt>
                <c:pt idx="3">
                  <c:v>10～29人</c:v>
                </c:pt>
                <c:pt idx="4">
                  <c:v>5～9人</c:v>
                </c:pt>
                <c:pt idx="5">
                  <c:v>1～4人</c:v>
                </c:pt>
              </c:strCache>
            </c:strRef>
          </c:cat>
          <c:val>
            <c:numRef>
              <c:f>'28（問15）'!$BI$32:$BI$37</c:f>
              <c:numCache>
                <c:formatCode>0.0%</c:formatCode>
                <c:ptCount val="6"/>
                <c:pt idx="0">
                  <c:v>0.14285714285714285</c:v>
                </c:pt>
                <c:pt idx="1">
                  <c:v>0.35714285714285715</c:v>
                </c:pt>
                <c:pt idx="2">
                  <c:v>0.25</c:v>
                </c:pt>
                <c:pt idx="3">
                  <c:v>0.24691358024691357</c:v>
                </c:pt>
                <c:pt idx="4">
                  <c:v>0.20598006644518271</c:v>
                </c:pt>
                <c:pt idx="5">
                  <c:v>0.13655462184873948</c:v>
                </c:pt>
              </c:numCache>
            </c:numRef>
          </c:val>
          <c:extLst>
            <c:ext xmlns:c16="http://schemas.microsoft.com/office/drawing/2014/chart" uri="{C3380CC4-5D6E-409C-BE32-E72D297353CC}">
              <c16:uniqueId val="{00000004-32E2-48B7-AD34-027E7944863F}"/>
            </c:ext>
          </c:extLst>
        </c:ser>
        <c:ser>
          <c:idx val="2"/>
          <c:order val="2"/>
          <c:tx>
            <c:strRef>
              <c:f>'28（問15）'!$BJ$30:$BJ$31</c:f>
              <c:strCache>
                <c:ptCount val="2"/>
                <c:pt idx="0">
                  <c:v>8時間</c:v>
                </c:pt>
              </c:strCache>
            </c:strRef>
          </c:tx>
          <c:spPr>
            <a:pattFill prst="pct60">
              <a:fgClr>
                <a:schemeClr val="tx1"/>
              </a:fgClr>
              <a:bgClr>
                <a:schemeClr val="bg1"/>
              </a:bgClr>
            </a:pattFill>
            <a:ln w="12700">
              <a:solidFill>
                <a:srgbClr val="000000"/>
              </a:solidFill>
              <a:prstDash val="solid"/>
            </a:ln>
          </c:spPr>
          <c:invertIfNegative val="0"/>
          <c:dLbls>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'28（問15）'!$BG$32:$BG$37</c:f>
              <c:strCache>
                <c:ptCount val="6"/>
                <c:pt idx="0">
                  <c:v>100人以上</c:v>
                </c:pt>
                <c:pt idx="1">
                  <c:v>50～99人</c:v>
                </c:pt>
                <c:pt idx="2">
                  <c:v>30～49人</c:v>
                </c:pt>
                <c:pt idx="3">
                  <c:v>10～29人</c:v>
                </c:pt>
                <c:pt idx="4">
                  <c:v>5～9人</c:v>
                </c:pt>
                <c:pt idx="5">
                  <c:v>1～4人</c:v>
                </c:pt>
              </c:strCache>
            </c:strRef>
          </c:cat>
          <c:val>
            <c:numRef>
              <c:f>'28（問15）'!$BJ$32:$BJ$37</c:f>
              <c:numCache>
                <c:formatCode>0.0%</c:formatCode>
                <c:ptCount val="6"/>
                <c:pt idx="0">
                  <c:v>0.5714285714285714</c:v>
                </c:pt>
                <c:pt idx="1">
                  <c:v>0.6428571428571429</c:v>
                </c:pt>
                <c:pt idx="2">
                  <c:v>0.6875</c:v>
                </c:pt>
                <c:pt idx="3">
                  <c:v>0.58847736625514402</c:v>
                </c:pt>
                <c:pt idx="4">
                  <c:v>0.57475083056478404</c:v>
                </c:pt>
                <c:pt idx="5">
                  <c:v>0.5357142857142857</c:v>
                </c:pt>
              </c:numCache>
            </c:numRef>
          </c:val>
          <c:extLst>
            <c:ext xmlns:c16="http://schemas.microsoft.com/office/drawing/2014/chart" uri="{C3380CC4-5D6E-409C-BE32-E72D297353CC}">
              <c16:uniqueId val="{00000005-32E2-48B7-AD34-027E7944863F}"/>
            </c:ext>
          </c:extLst>
        </c:ser>
        <c:ser>
          <c:idx val="3"/>
          <c:order val="3"/>
          <c:tx>
            <c:strRef>
              <c:f>'28（問15）'!$BK$30:$BK$31</c:f>
              <c:strCache>
                <c:ptCount val="2"/>
                <c:pt idx="0">
                  <c:v>8時間
超</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2.1477880024033141E-2"/>
                  <c:y val="6.033546881908666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2E2-48B7-AD34-027E7944863F}"/>
                </c:ext>
              </c:extLst>
            </c:dLbl>
            <c:dLbl>
              <c:idx val="2"/>
              <c:layout>
                <c:manualLayout>
                  <c:x val="-1.204819277108433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2E2-48B7-AD34-027E7944863F}"/>
                </c:ext>
              </c:extLst>
            </c:dLbl>
            <c:dLbl>
              <c:idx val="3"/>
              <c:layout>
                <c:manualLayout>
                  <c:x val="-2.1228852417544193E-2"/>
                  <c:y val="5.9831230773572659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2E2-48B7-AD34-027E7944863F}"/>
                </c:ext>
              </c:extLst>
            </c:dLbl>
            <c:dLbl>
              <c:idx val="4"/>
              <c:layout>
                <c:manualLayout>
                  <c:x val="-1.4667544309271117E-2"/>
                  <c:y val="6.572029769922361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2E2-48B7-AD34-027E7944863F}"/>
                </c:ext>
              </c:extLst>
            </c:dLbl>
            <c:dLbl>
              <c:idx val="5"/>
              <c:layout>
                <c:manualLayout>
                  <c:x val="5.0279859595863772E-5"/>
                  <c:y val="1.254574361000573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2E2-48B7-AD34-027E7944863F}"/>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'28（問15）'!$BG$32:$BG$37</c:f>
              <c:strCache>
                <c:ptCount val="6"/>
                <c:pt idx="0">
                  <c:v>100人以上</c:v>
                </c:pt>
                <c:pt idx="1">
                  <c:v>50～99人</c:v>
                </c:pt>
                <c:pt idx="2">
                  <c:v>30～49人</c:v>
                </c:pt>
                <c:pt idx="3">
                  <c:v>10～29人</c:v>
                </c:pt>
                <c:pt idx="4">
                  <c:v>5～9人</c:v>
                </c:pt>
                <c:pt idx="5">
                  <c:v>1～4人</c:v>
                </c:pt>
              </c:strCache>
            </c:strRef>
          </c:cat>
          <c:val>
            <c:numRef>
              <c:f>'28（問15）'!$BK$32:$BK$37</c:f>
              <c:numCache>
                <c:formatCode>0.0%</c:formatCode>
                <c:ptCount val="6"/>
                <c:pt idx="0">
                  <c:v>0</c:v>
                </c:pt>
                <c:pt idx="1">
                  <c:v>0</c:v>
                </c:pt>
                <c:pt idx="2">
                  <c:v>3.125E-2</c:v>
                </c:pt>
                <c:pt idx="3">
                  <c:v>2.8806584362139918E-2</c:v>
                </c:pt>
                <c:pt idx="4">
                  <c:v>2.3255813953488372E-2</c:v>
                </c:pt>
                <c:pt idx="5">
                  <c:v>7.1428571428571425E-2</c:v>
                </c:pt>
              </c:numCache>
            </c:numRef>
          </c:val>
          <c:extLst>
            <c:ext xmlns:c16="http://schemas.microsoft.com/office/drawing/2014/chart" uri="{C3380CC4-5D6E-409C-BE32-E72D297353CC}">
              <c16:uniqueId val="{0000000B-32E2-48B7-AD34-027E7944863F}"/>
            </c:ext>
          </c:extLst>
        </c:ser>
        <c:ser>
          <c:idx val="4"/>
          <c:order val="4"/>
          <c:tx>
            <c:strRef>
              <c:f>'28（問15）'!$BL$30:$BL$31</c:f>
              <c:strCache>
                <c:ptCount val="2"/>
                <c:pt idx="0">
                  <c:v>無回答</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1.0230054074565981E-2"/>
                  <c:y val="2.449317491227662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2E2-48B7-AD34-027E7944863F}"/>
                </c:ext>
              </c:extLst>
            </c:dLbl>
            <c:dLbl>
              <c:idx val="2"/>
              <c:layout>
                <c:manualLayout>
                  <c:x val="1.7193814628593113E-2"/>
                  <c:y val="-5.3735218581548274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2E2-48B7-AD34-027E7944863F}"/>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'28（問15）'!$BG$32:$BG$37</c:f>
              <c:strCache>
                <c:ptCount val="6"/>
                <c:pt idx="0">
                  <c:v>100人以上</c:v>
                </c:pt>
                <c:pt idx="1">
                  <c:v>50～99人</c:v>
                </c:pt>
                <c:pt idx="2">
                  <c:v>30～49人</c:v>
                </c:pt>
                <c:pt idx="3">
                  <c:v>10～29人</c:v>
                </c:pt>
                <c:pt idx="4">
                  <c:v>5～9人</c:v>
                </c:pt>
                <c:pt idx="5">
                  <c:v>1～4人</c:v>
                </c:pt>
              </c:strCache>
            </c:strRef>
          </c:cat>
          <c:val>
            <c:numRef>
              <c:f>'28（問15）'!$BL$32:$BL$37</c:f>
              <c:numCache>
                <c:formatCode>0.0%</c:formatCode>
                <c:ptCount val="6"/>
                <c:pt idx="0">
                  <c:v>0</c:v>
                </c:pt>
                <c:pt idx="1">
                  <c:v>0</c:v>
                </c:pt>
                <c:pt idx="2">
                  <c:v>0</c:v>
                </c:pt>
                <c:pt idx="3">
                  <c:v>3.292181069958848E-2</c:v>
                </c:pt>
                <c:pt idx="4">
                  <c:v>1.6611295681063124E-2</c:v>
                </c:pt>
                <c:pt idx="5">
                  <c:v>9.8739495798319324E-2</c:v>
                </c:pt>
              </c:numCache>
            </c:numRef>
          </c:val>
          <c:extLst>
            <c:ext xmlns:c16="http://schemas.microsoft.com/office/drawing/2014/chart" uri="{C3380CC4-5D6E-409C-BE32-E72D297353CC}">
              <c16:uniqueId val="{0000000E-32E2-48B7-AD34-027E7944863F}"/>
            </c:ext>
          </c:extLst>
        </c:ser>
        <c:dLbls>
          <c:showLegendKey val="0"/>
          <c:showVal val="0"/>
          <c:showCatName val="0"/>
          <c:showSerName val="0"/>
          <c:showPercent val="0"/>
          <c:showBubbleSize val="0"/>
        </c:dLbls>
        <c:gapWidth val="40"/>
        <c:overlap val="100"/>
        <c:axId val="35082624"/>
        <c:axId val="35084160"/>
      </c:barChart>
      <c:catAx>
        <c:axId val="3508262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084160"/>
        <c:crosses val="autoZero"/>
        <c:auto val="1"/>
        <c:lblAlgn val="ctr"/>
        <c:lblOffset val="100"/>
        <c:tickLblSkip val="1"/>
        <c:tickMarkSkip val="1"/>
        <c:noMultiLvlLbl val="0"/>
      </c:catAx>
      <c:valAx>
        <c:axId val="35084160"/>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082624"/>
        <c:crosses val="autoZero"/>
        <c:crossBetween val="between"/>
      </c:valAx>
      <c:spPr>
        <a:noFill/>
        <a:ln w="25400">
          <a:noFill/>
        </a:ln>
      </c:spPr>
    </c:plotArea>
    <c:legend>
      <c:legendPos val="r"/>
      <c:layout>
        <c:manualLayout>
          <c:xMode val="edge"/>
          <c:yMode val="edge"/>
          <c:x val="0.88122489959839356"/>
          <c:y val="0.13823272090988625"/>
          <c:w val="0.11074297188755022"/>
          <c:h val="0.7411208007601201"/>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1.2030075187969926E-2"/>
          <c:y val="1.953125E-2"/>
        </c:manualLayout>
      </c:layout>
      <c:overlay val="0"/>
      <c:spPr>
        <a:noFill/>
        <a:ln w="25400">
          <a:noFill/>
        </a:ln>
      </c:spPr>
    </c:title>
    <c:autoTitleDeleted val="0"/>
    <c:plotArea>
      <c:layout>
        <c:manualLayout>
          <c:layoutTarget val="inner"/>
          <c:xMode val="edge"/>
          <c:yMode val="edge"/>
          <c:x val="0.1368421052631579"/>
          <c:y val="8.9843921363680579E-2"/>
          <c:w val="0.82556390977443606"/>
          <c:h val="0.60937616229279001"/>
        </c:manualLayout>
      </c:layout>
      <c:barChart>
        <c:barDir val="bar"/>
        <c:grouping val="percentStacked"/>
        <c:varyColors val="0"/>
        <c:ser>
          <c:idx val="0"/>
          <c:order val="0"/>
          <c:tx>
            <c:strRef>
              <c:f>'29（問18）'!$BB$22</c:f>
              <c:strCache>
                <c:ptCount val="1"/>
                <c:pt idx="0">
                  <c:v>1週間単位の
非定型的変形
労働時間制</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4269534586997196E-2"/>
                  <c:y val="-2.603255401150488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696-478A-8C1C-96E3CDF06CFE}"/>
                </c:ext>
              </c:extLst>
            </c:dLbl>
            <c:dLbl>
              <c:idx val="1"/>
              <c:layout>
                <c:manualLayout>
                  <c:x val="1.0340877306737568E-2"/>
                  <c:y val="4.865464164474080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696-478A-8C1C-96E3CDF06CFE}"/>
                </c:ext>
              </c:extLst>
            </c:dLbl>
            <c:dLbl>
              <c:idx val="2"/>
              <c:layout>
                <c:manualLayout>
                  <c:x val="7.6720341237961221E-3"/>
                  <c:y val="1.5117043573652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696-478A-8C1C-96E3CDF06CFE}"/>
                </c:ext>
              </c:extLst>
            </c:dLbl>
            <c:dLbl>
              <c:idx val="3"/>
              <c:layout>
                <c:manualLayout>
                  <c:x val="1.8873219423271687E-3"/>
                  <c:y val="1.01958818517580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696-478A-8C1C-96E3CDF06CFE}"/>
                </c:ext>
              </c:extLst>
            </c:dLbl>
            <c:dLbl>
              <c:idx val="4"/>
              <c:layout>
                <c:manualLayout>
                  <c:x val="-3.334951552108618E-3"/>
                  <c:y val="-2.602912977846681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696-478A-8C1C-96E3CDF06CFE}"/>
                </c:ext>
              </c:extLst>
            </c:dLbl>
            <c:dLbl>
              <c:idx val="5"/>
              <c:layout>
                <c:manualLayout>
                  <c:x val="5.9350106810998633E-3"/>
                  <c:y val="1.7694064618045929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696-478A-8C1C-96E3CDF06CFE}"/>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'29（問18）'!$BA$23:$BA$28</c:f>
              <c:strCache>
                <c:ptCount val="6"/>
                <c:pt idx="0">
                  <c:v>100人以上</c:v>
                </c:pt>
                <c:pt idx="1">
                  <c:v>50～99人</c:v>
                </c:pt>
                <c:pt idx="2">
                  <c:v>30～49人</c:v>
                </c:pt>
                <c:pt idx="3">
                  <c:v>10～29人</c:v>
                </c:pt>
                <c:pt idx="4">
                  <c:v>5～9人</c:v>
                </c:pt>
                <c:pt idx="5">
                  <c:v>1～4人</c:v>
                </c:pt>
              </c:strCache>
            </c:strRef>
          </c:cat>
          <c:val>
            <c:numRef>
              <c:f>'29（問18）'!$BB$23:$BB$28</c:f>
              <c:numCache>
                <c:formatCode>0.0%</c:formatCode>
                <c:ptCount val="6"/>
                <c:pt idx="0">
                  <c:v>0</c:v>
                </c:pt>
                <c:pt idx="1">
                  <c:v>7.1428571428571425E-2</c:v>
                </c:pt>
                <c:pt idx="2">
                  <c:v>3.125E-2</c:v>
                </c:pt>
                <c:pt idx="3">
                  <c:v>3.292181069958848E-2</c:v>
                </c:pt>
                <c:pt idx="4">
                  <c:v>4.9833887043189369E-2</c:v>
                </c:pt>
                <c:pt idx="5">
                  <c:v>2.3109243697478993E-2</c:v>
                </c:pt>
              </c:numCache>
            </c:numRef>
          </c:val>
          <c:extLst>
            <c:ext xmlns:c16="http://schemas.microsoft.com/office/drawing/2014/chart" uri="{C3380CC4-5D6E-409C-BE32-E72D297353CC}">
              <c16:uniqueId val="{00000006-5696-478A-8C1C-96E3CDF06CFE}"/>
            </c:ext>
          </c:extLst>
        </c:ser>
        <c:ser>
          <c:idx val="1"/>
          <c:order val="1"/>
          <c:tx>
            <c:strRef>
              <c:f>'29（問18）'!$BC$22</c:f>
              <c:strCache>
                <c:ptCount val="1"/>
                <c:pt idx="0">
                  <c:v>1ヵ月単位の
変形労働
時間制</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1.4773311230832987E-2"/>
                  <c:y val="1.014646485251519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696-478A-8C1C-96E3CDF06CFE}"/>
                </c:ext>
              </c:extLst>
            </c:dLbl>
            <c:dLbl>
              <c:idx val="2"/>
              <c:layout>
                <c:manualLayout>
                  <c:x val="1.0025062656641603E-2"/>
                  <c:y val="5.181347150259115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5696-478A-8C1C-96E3CDF06CFE}"/>
                </c:ext>
              </c:extLst>
            </c:dLbl>
            <c:dLbl>
              <c:idx val="4"/>
              <c:layout>
                <c:manualLayout>
                  <c:x val="6.5608114775126793E-3"/>
                  <c:y val="-2.602912977846681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696-478A-8C1C-96E3CDF06CFE}"/>
                </c:ext>
              </c:extLst>
            </c:dLbl>
            <c:dLbl>
              <c:idx val="5"/>
              <c:layout>
                <c:manualLayout>
                  <c:x val="1.7279219475589771E-2"/>
                  <c:y val="1.511704357365215E-2"/>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696-478A-8C1C-96E3CDF06CFE}"/>
                </c:ext>
              </c:extLst>
            </c:dLbl>
            <c:numFmt formatCode="0.0%;\-#;;" sourceLinked="0"/>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'29（問18）'!$BA$23:$BA$28</c:f>
              <c:strCache>
                <c:ptCount val="6"/>
                <c:pt idx="0">
                  <c:v>100人以上</c:v>
                </c:pt>
                <c:pt idx="1">
                  <c:v>50～99人</c:v>
                </c:pt>
                <c:pt idx="2">
                  <c:v>30～49人</c:v>
                </c:pt>
                <c:pt idx="3">
                  <c:v>10～29人</c:v>
                </c:pt>
                <c:pt idx="4">
                  <c:v>5～9人</c:v>
                </c:pt>
                <c:pt idx="5">
                  <c:v>1～4人</c:v>
                </c:pt>
              </c:strCache>
            </c:strRef>
          </c:cat>
          <c:val>
            <c:numRef>
              <c:f>'29（問18）'!$BC$23:$BC$28</c:f>
              <c:numCache>
                <c:formatCode>0.0%</c:formatCode>
                <c:ptCount val="6"/>
                <c:pt idx="0">
                  <c:v>0.7142857142857143</c:v>
                </c:pt>
                <c:pt idx="1">
                  <c:v>0.14285714285714285</c:v>
                </c:pt>
                <c:pt idx="2">
                  <c:v>0.1875</c:v>
                </c:pt>
                <c:pt idx="3">
                  <c:v>0.16049382716049382</c:v>
                </c:pt>
                <c:pt idx="4">
                  <c:v>7.6411960132890366E-2</c:v>
                </c:pt>
                <c:pt idx="5">
                  <c:v>6.9327731092436978E-2</c:v>
                </c:pt>
              </c:numCache>
            </c:numRef>
          </c:val>
          <c:extLst>
            <c:ext xmlns:c16="http://schemas.microsoft.com/office/drawing/2014/chart" uri="{C3380CC4-5D6E-409C-BE32-E72D297353CC}">
              <c16:uniqueId val="{0000000B-5696-478A-8C1C-96E3CDF06CFE}"/>
            </c:ext>
          </c:extLst>
        </c:ser>
        <c:ser>
          <c:idx val="2"/>
          <c:order val="2"/>
          <c:tx>
            <c:strRef>
              <c:f>'29（問18）'!$BD$22</c:f>
              <c:strCache>
                <c:ptCount val="1"/>
                <c:pt idx="0">
                  <c:v>一年単位の
変形労働
時間制</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5"/>
              <c:layout>
                <c:manualLayout>
                  <c:x val="4.6429459475460302E-3"/>
                  <c:y val="-2.602912977846681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5696-478A-8C1C-96E3CDF06CFE}"/>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'29（問18）'!$BA$23:$BA$28</c:f>
              <c:strCache>
                <c:ptCount val="6"/>
                <c:pt idx="0">
                  <c:v>100人以上</c:v>
                </c:pt>
                <c:pt idx="1">
                  <c:v>50～99人</c:v>
                </c:pt>
                <c:pt idx="2">
                  <c:v>30～49人</c:v>
                </c:pt>
                <c:pt idx="3">
                  <c:v>10～29人</c:v>
                </c:pt>
                <c:pt idx="4">
                  <c:v>5～9人</c:v>
                </c:pt>
                <c:pt idx="5">
                  <c:v>1～4人</c:v>
                </c:pt>
              </c:strCache>
            </c:strRef>
          </c:cat>
          <c:val>
            <c:numRef>
              <c:f>'29（問18）'!$BD$23:$BD$28</c:f>
              <c:numCache>
                <c:formatCode>0.0%</c:formatCode>
                <c:ptCount val="6"/>
                <c:pt idx="0">
                  <c:v>0</c:v>
                </c:pt>
                <c:pt idx="1">
                  <c:v>0.35714285714285715</c:v>
                </c:pt>
                <c:pt idx="2">
                  <c:v>0.34375</c:v>
                </c:pt>
                <c:pt idx="3">
                  <c:v>0.34567901234567899</c:v>
                </c:pt>
                <c:pt idx="4">
                  <c:v>0.19601328903654486</c:v>
                </c:pt>
                <c:pt idx="5">
                  <c:v>0.10084033613445378</c:v>
                </c:pt>
              </c:numCache>
            </c:numRef>
          </c:val>
          <c:extLst>
            <c:ext xmlns:c16="http://schemas.microsoft.com/office/drawing/2014/chart" uri="{C3380CC4-5D6E-409C-BE32-E72D297353CC}">
              <c16:uniqueId val="{0000000D-5696-478A-8C1C-96E3CDF06CFE}"/>
            </c:ext>
          </c:extLst>
        </c:ser>
        <c:ser>
          <c:idx val="3"/>
          <c:order val="3"/>
          <c:tx>
            <c:strRef>
              <c:f>'29（問18）'!$BE$22</c:f>
              <c:strCache>
                <c:ptCount val="1"/>
                <c:pt idx="0">
                  <c:v>フレックス
タイム制</c:v>
                </c:pt>
              </c:strCache>
            </c:strRef>
          </c:tx>
          <c:spPr>
            <a:pattFill prst="pct90">
              <a:fgClr>
                <a:schemeClr val="tx1"/>
              </a:fgClr>
              <a:bgClr>
                <a:schemeClr val="bg1"/>
              </a:bgClr>
            </a:pattFill>
            <a:ln w="12700">
              <a:solidFill>
                <a:srgbClr val="000000"/>
              </a:solidFill>
              <a:prstDash val="solid"/>
            </a:ln>
          </c:spPr>
          <c:invertIfNegative val="0"/>
          <c:dLbls>
            <c:dLbl>
              <c:idx val="0"/>
              <c:layout>
                <c:manualLayout>
                  <c:x val="-5.0835750794308604E-5"/>
                  <c:y val="-2.602912977846681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696-478A-8C1C-96E3CDF06CFE}"/>
                </c:ext>
              </c:extLst>
            </c:dLbl>
            <c:dLbl>
              <c:idx val="1"/>
              <c:layout>
                <c:manualLayout>
                  <c:x val="1.3445898210092172E-2"/>
                  <c:y val="3.645996601874221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5696-478A-8C1C-96E3CDF06CFE}"/>
                </c:ext>
              </c:extLst>
            </c:dLbl>
            <c:dLbl>
              <c:idx val="2"/>
              <c:layout>
                <c:manualLayout>
                  <c:x val="3.3268999269828112E-3"/>
                  <c:y val="7.552119456570566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696-478A-8C1C-96E3CDF06CFE}"/>
                </c:ext>
              </c:extLst>
            </c:dLbl>
            <c:dLbl>
              <c:idx val="3"/>
              <c:layout>
                <c:manualLayout>
                  <c:x val="1.1868411185443925E-2"/>
                  <c:y val="-2.602912977846681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696-478A-8C1C-96E3CDF06CFE}"/>
                </c:ext>
              </c:extLst>
            </c:dLbl>
            <c:dLbl>
              <c:idx val="4"/>
              <c:layout>
                <c:manualLayout>
                  <c:x val="2.3487064116985744E-3"/>
                  <c:y val="4.921055852474398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5696-478A-8C1C-96E3CDF06CFE}"/>
                </c:ext>
              </c:extLst>
            </c:dLbl>
            <c:dLbl>
              <c:idx val="5"/>
              <c:layout>
                <c:manualLayout>
                  <c:x val="1.1722818609214113E-2"/>
                  <c:y val="-4.166419458304917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5696-478A-8C1C-96E3CDF06CFE}"/>
                </c:ext>
              </c:extLst>
            </c:dLbl>
            <c:numFmt formatCode="0.0%;\-#;;" sourceLinked="0"/>
            <c:spPr>
              <a:pattFill prst="pct5">
                <a:fgClr>
                  <a:srgbClr val="FFFFFF"/>
                </a:fgClr>
                <a:bgClr>
                  <a:schemeClr val="bg1"/>
                </a:bgClr>
              </a:patt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'29（問18）'!$BA$23:$BA$28</c:f>
              <c:strCache>
                <c:ptCount val="6"/>
                <c:pt idx="0">
                  <c:v>100人以上</c:v>
                </c:pt>
                <c:pt idx="1">
                  <c:v>50～99人</c:v>
                </c:pt>
                <c:pt idx="2">
                  <c:v>30～49人</c:v>
                </c:pt>
                <c:pt idx="3">
                  <c:v>10～29人</c:v>
                </c:pt>
                <c:pt idx="4">
                  <c:v>5～9人</c:v>
                </c:pt>
                <c:pt idx="5">
                  <c:v>1～4人</c:v>
                </c:pt>
              </c:strCache>
            </c:strRef>
          </c:cat>
          <c:val>
            <c:numRef>
              <c:f>'29（問18）'!$BE$23:$BE$28</c:f>
              <c:numCache>
                <c:formatCode>0.0%</c:formatCode>
                <c:ptCount val="6"/>
                <c:pt idx="0">
                  <c:v>0</c:v>
                </c:pt>
                <c:pt idx="1">
                  <c:v>7.1428571428571425E-2</c:v>
                </c:pt>
                <c:pt idx="2">
                  <c:v>0</c:v>
                </c:pt>
                <c:pt idx="3">
                  <c:v>1.646090534979424E-2</c:v>
                </c:pt>
                <c:pt idx="4">
                  <c:v>4.3189368770764118E-2</c:v>
                </c:pt>
                <c:pt idx="5">
                  <c:v>4.2016806722689079E-2</c:v>
                </c:pt>
              </c:numCache>
            </c:numRef>
          </c:val>
          <c:extLst>
            <c:ext xmlns:c16="http://schemas.microsoft.com/office/drawing/2014/chart" uri="{C3380CC4-5D6E-409C-BE32-E72D297353CC}">
              <c16:uniqueId val="{00000014-5696-478A-8C1C-96E3CDF06CFE}"/>
            </c:ext>
          </c:extLst>
        </c:ser>
        <c:ser>
          <c:idx val="4"/>
          <c:order val="4"/>
          <c:tx>
            <c:strRef>
              <c:f>'29（問18）'!$BF$22</c:f>
              <c:strCache>
                <c:ptCount val="1"/>
                <c:pt idx="0">
                  <c:v>採用して
いない</c:v>
                </c:pt>
              </c:strCache>
            </c:strRef>
          </c:tx>
          <c:spPr>
            <a:solidFill>
              <a:schemeClr val="bg1"/>
            </a:solidFill>
            <a:ln w="12700">
              <a:solidFill>
                <a:srgbClr val="000000"/>
              </a:solidFill>
              <a:prstDash val="solid"/>
            </a:ln>
          </c:spPr>
          <c:invertIfNegative val="0"/>
          <c:dLbls>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'29（問18）'!$BA$23:$BA$28</c:f>
              <c:strCache>
                <c:ptCount val="6"/>
                <c:pt idx="0">
                  <c:v>100人以上</c:v>
                </c:pt>
                <c:pt idx="1">
                  <c:v>50～99人</c:v>
                </c:pt>
                <c:pt idx="2">
                  <c:v>30～49人</c:v>
                </c:pt>
                <c:pt idx="3">
                  <c:v>10～29人</c:v>
                </c:pt>
                <c:pt idx="4">
                  <c:v>5～9人</c:v>
                </c:pt>
                <c:pt idx="5">
                  <c:v>1～4人</c:v>
                </c:pt>
              </c:strCache>
            </c:strRef>
          </c:cat>
          <c:val>
            <c:numRef>
              <c:f>'29（問18）'!$BF$23:$BF$28</c:f>
              <c:numCache>
                <c:formatCode>0.0%</c:formatCode>
                <c:ptCount val="6"/>
                <c:pt idx="0">
                  <c:v>0.2857142857142857</c:v>
                </c:pt>
                <c:pt idx="1">
                  <c:v>0.35714285714285715</c:v>
                </c:pt>
                <c:pt idx="2">
                  <c:v>0.375</c:v>
                </c:pt>
                <c:pt idx="3">
                  <c:v>0.40740740740740738</c:v>
                </c:pt>
                <c:pt idx="4">
                  <c:v>0.5415282392026578</c:v>
                </c:pt>
                <c:pt idx="5">
                  <c:v>0.61974789915966388</c:v>
                </c:pt>
              </c:numCache>
            </c:numRef>
          </c:val>
          <c:extLst>
            <c:ext xmlns:c16="http://schemas.microsoft.com/office/drawing/2014/chart" uri="{C3380CC4-5D6E-409C-BE32-E72D297353CC}">
              <c16:uniqueId val="{00000015-5696-478A-8C1C-96E3CDF06CFE}"/>
            </c:ext>
          </c:extLst>
        </c:ser>
        <c:ser>
          <c:idx val="5"/>
          <c:order val="5"/>
          <c:tx>
            <c:strRef>
              <c:f>'29（問18）'!$BG$22</c:f>
              <c:strCache>
                <c:ptCount val="1"/>
                <c:pt idx="0">
                  <c:v>無回答</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7.8631964791454258E-3"/>
                  <c:y val="1.025157940917807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21-4F95-988C-01C58FE7D94A}"/>
                </c:ext>
              </c:extLst>
            </c:dLbl>
            <c:dLbl>
              <c:idx val="1"/>
              <c:layout>
                <c:manualLayout>
                  <c:x val="1.3760593838504495E-2"/>
                  <c:y val="5.125789704589035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D21-4F95-988C-01C58FE7D94A}"/>
                </c:ext>
              </c:extLst>
            </c:dLbl>
            <c:dLbl>
              <c:idx val="2"/>
              <c:layout>
                <c:manualLayout>
                  <c:x val="5.8973973593590689E-3"/>
                  <c:y val="1.53773691137671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D21-4F95-988C-01C58FE7D94A}"/>
                </c:ext>
              </c:extLst>
            </c:dLbl>
            <c:dLbl>
              <c:idx val="5"/>
              <c:layout>
                <c:manualLayout>
                  <c:x val="2.005012531328320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5696-478A-8C1C-96E3CDF06CFE}"/>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'29（問18）'!$BA$23:$BA$28</c:f>
              <c:strCache>
                <c:ptCount val="6"/>
                <c:pt idx="0">
                  <c:v>100人以上</c:v>
                </c:pt>
                <c:pt idx="1">
                  <c:v>50～99人</c:v>
                </c:pt>
                <c:pt idx="2">
                  <c:v>30～49人</c:v>
                </c:pt>
                <c:pt idx="3">
                  <c:v>10～29人</c:v>
                </c:pt>
                <c:pt idx="4">
                  <c:v>5～9人</c:v>
                </c:pt>
                <c:pt idx="5">
                  <c:v>1～4人</c:v>
                </c:pt>
              </c:strCache>
            </c:strRef>
          </c:cat>
          <c:val>
            <c:numRef>
              <c:f>'29（問18）'!$BG$23:$BG$28</c:f>
              <c:numCache>
                <c:formatCode>0.0%</c:formatCode>
                <c:ptCount val="6"/>
                <c:pt idx="0">
                  <c:v>0</c:v>
                </c:pt>
                <c:pt idx="1">
                  <c:v>0</c:v>
                </c:pt>
                <c:pt idx="2">
                  <c:v>6.25E-2</c:v>
                </c:pt>
                <c:pt idx="3">
                  <c:v>3.7037037037037035E-2</c:v>
                </c:pt>
                <c:pt idx="4">
                  <c:v>9.3023255813953487E-2</c:v>
                </c:pt>
                <c:pt idx="5">
                  <c:v>0.14495798319327732</c:v>
                </c:pt>
              </c:numCache>
            </c:numRef>
          </c:val>
          <c:extLst>
            <c:ext xmlns:c16="http://schemas.microsoft.com/office/drawing/2014/chart" uri="{C3380CC4-5D6E-409C-BE32-E72D297353CC}">
              <c16:uniqueId val="{00000017-5696-478A-8C1C-96E3CDF06CFE}"/>
            </c:ext>
          </c:extLst>
        </c:ser>
        <c:dLbls>
          <c:showLegendKey val="0"/>
          <c:showVal val="0"/>
          <c:showCatName val="0"/>
          <c:showSerName val="0"/>
          <c:showPercent val="0"/>
          <c:showBubbleSize val="0"/>
        </c:dLbls>
        <c:gapWidth val="30"/>
        <c:overlap val="100"/>
        <c:axId val="34452608"/>
        <c:axId val="34454144"/>
      </c:barChart>
      <c:catAx>
        <c:axId val="3445260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454144"/>
        <c:crosses val="autoZero"/>
        <c:auto val="1"/>
        <c:lblAlgn val="ctr"/>
        <c:lblOffset val="100"/>
        <c:tickLblSkip val="1"/>
        <c:tickMarkSkip val="1"/>
        <c:noMultiLvlLbl val="0"/>
      </c:catAx>
      <c:valAx>
        <c:axId val="3445414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452608"/>
        <c:crosses val="autoZero"/>
        <c:crossBetween val="between"/>
      </c:valAx>
      <c:spPr>
        <a:noFill/>
        <a:ln w="25400">
          <a:noFill/>
        </a:ln>
      </c:spPr>
    </c:plotArea>
    <c:legend>
      <c:legendPos val="b"/>
      <c:layout>
        <c:manualLayout>
          <c:xMode val="edge"/>
          <c:yMode val="edge"/>
          <c:x val="8.1202982380403174E-2"/>
          <c:y val="0.77504281245219786"/>
          <c:w val="0.90225563909774431"/>
          <c:h val="0.218255318410424"/>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0034418378115105"/>
          <c:y val="4.7077778644006134E-3"/>
        </c:manualLayout>
      </c:layout>
      <c:overlay val="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220"/>
      <c:rAngAx val="0"/>
    </c:view3D>
    <c:floor>
      <c:thickness val="0"/>
    </c:floor>
    <c:sideWall>
      <c:thickness val="0"/>
    </c:sideWall>
    <c:backWall>
      <c:thickness val="0"/>
    </c:backWall>
    <c:plotArea>
      <c:layout>
        <c:manualLayout>
          <c:layoutTarget val="inner"/>
          <c:xMode val="edge"/>
          <c:yMode val="edge"/>
          <c:x val="0.22600752225559434"/>
          <c:y val="0.10066112805928945"/>
          <c:w val="0.46993181264713046"/>
          <c:h val="0.89580000519737002"/>
        </c:manualLayout>
      </c:layout>
      <c:pie3DChart>
        <c:varyColors val="1"/>
        <c:ser>
          <c:idx val="1"/>
          <c:order val="0"/>
          <c:tx>
            <c:strRef>
              <c:f>'29（問18）'!$BA$5</c:f>
              <c:strCache>
                <c:ptCount val="1"/>
                <c:pt idx="0">
                  <c:v>全　体</c:v>
                </c:pt>
              </c:strCache>
            </c:strRef>
          </c:tx>
          <c:spPr>
            <a:solidFill>
              <a:srgbClr val="FFFFFF"/>
            </a:solidFill>
            <a:ln w="12700">
              <a:solidFill>
                <a:srgbClr val="000000"/>
              </a:solidFill>
              <a:prstDash val="solid"/>
            </a:ln>
          </c:spPr>
          <c:dPt>
            <c:idx val="0"/>
            <c:bubble3D val="0"/>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E2EE-4FCE-8A18-154B9E0D6E37}"/>
              </c:ext>
            </c:extLst>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E2EE-4FCE-8A18-154B9E0D6E37}"/>
              </c:ext>
            </c:extLst>
          </c:dPt>
          <c:dPt>
            <c:idx val="2"/>
            <c:bubble3D val="0"/>
            <c:spPr>
              <a:pattFill prst="openDmnd">
                <a:fgClr>
                  <a:schemeClr val="tx1"/>
                </a:fgClr>
                <a:bgClr>
                  <a:schemeClr val="bg1"/>
                </a:bgClr>
              </a:pattFill>
              <a:ln w="12700">
                <a:solidFill>
                  <a:schemeClr val="tx1"/>
                </a:solidFill>
                <a:prstDash val="solid"/>
              </a:ln>
            </c:spPr>
            <c:extLst>
              <c:ext xmlns:c16="http://schemas.microsoft.com/office/drawing/2014/chart" uri="{C3380CC4-5D6E-409C-BE32-E72D297353CC}">
                <c16:uniqueId val="{00000005-E2EE-4FCE-8A18-154B9E0D6E37}"/>
              </c:ext>
            </c:extLst>
          </c:dPt>
          <c:dPt>
            <c:idx val="3"/>
            <c:bubble3D val="0"/>
            <c:spPr>
              <a:pattFill prst="pct90">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7-E2EE-4FCE-8A18-154B9E0D6E37}"/>
              </c:ext>
            </c:extLst>
          </c:dPt>
          <c:dPt>
            <c:idx val="4"/>
            <c:bubble3D val="0"/>
            <c:spPr>
              <a:solidFill>
                <a:schemeClr val="bg1"/>
              </a:solidFill>
              <a:ln w="12700">
                <a:solidFill>
                  <a:srgbClr val="000000"/>
                </a:solidFill>
                <a:prstDash val="solid"/>
              </a:ln>
            </c:spPr>
            <c:extLst>
              <c:ext xmlns:c16="http://schemas.microsoft.com/office/drawing/2014/chart" uri="{C3380CC4-5D6E-409C-BE32-E72D297353CC}">
                <c16:uniqueId val="{00000009-E2EE-4FCE-8A18-154B9E0D6E37}"/>
              </c:ext>
            </c:extLst>
          </c:dPt>
          <c:dPt>
            <c:idx val="5"/>
            <c:bubble3D val="0"/>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B-E2EE-4FCE-8A18-154B9E0D6E37}"/>
              </c:ext>
            </c:extLst>
          </c:dPt>
          <c:dLbls>
            <c:dLbl>
              <c:idx val="0"/>
              <c:layout>
                <c:manualLayout>
                  <c:x val="-9.9804908407067669E-2"/>
                  <c:y val="-7.2312032656979101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E2EE-4FCE-8A18-154B9E0D6E37}"/>
                </c:ext>
              </c:extLst>
            </c:dLbl>
            <c:dLbl>
              <c:idx val="1"/>
              <c:layout>
                <c:manualLayout>
                  <c:x val="-6.3294410781736962E-2"/>
                  <c:y val="-0.15816836591477407"/>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E2EE-4FCE-8A18-154B9E0D6E37}"/>
                </c:ext>
              </c:extLst>
            </c:dLbl>
            <c:dLbl>
              <c:idx val="2"/>
              <c:layout>
                <c:manualLayout>
                  <c:x val="-0.12443656057496229"/>
                  <c:y val="1.2037320793491773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2EE-4FCE-8A18-154B9E0D6E37}"/>
                </c:ext>
              </c:extLst>
            </c:dLbl>
            <c:dLbl>
              <c:idx val="3"/>
              <c:layout>
                <c:manualLayout>
                  <c:x val="-6.8229637821765124E-2"/>
                  <c:y val="5.9715689901178463E-5"/>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E2EE-4FCE-8A18-154B9E0D6E37}"/>
                </c:ext>
              </c:extLst>
            </c:dLbl>
            <c:dLbl>
              <c:idx val="4"/>
              <c:layout>
                <c:manualLayout>
                  <c:x val="-0.1759214763103065"/>
                  <c:y val="-0.16501650165016502"/>
                </c:manualLayout>
              </c:layout>
              <c:spPr>
                <a:solidFill>
                  <a:schemeClr val="bg1"/>
                </a:solid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9-E2EE-4FCE-8A18-154B9E0D6E37}"/>
                </c:ext>
              </c:extLst>
            </c:dLbl>
            <c:dLbl>
              <c:idx val="5"/>
              <c:layout>
                <c:manualLayout>
                  <c:x val="-1.9296479692615744E-2"/>
                  <c:y val="3.4936722018658558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E2EE-4FCE-8A18-154B9E0D6E37}"/>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'29（問18）'!$BB$4:$BG$4</c:f>
              <c:strCache>
                <c:ptCount val="6"/>
                <c:pt idx="0">
                  <c:v>1週間単位の
非定型的変形
労働時間制</c:v>
                </c:pt>
                <c:pt idx="1">
                  <c:v>1ヵ月単位の
変形労働
時間制</c:v>
                </c:pt>
                <c:pt idx="2">
                  <c:v>一年単位の
変形労働
時間制</c:v>
                </c:pt>
                <c:pt idx="3">
                  <c:v>フレックス
タイム制</c:v>
                </c:pt>
                <c:pt idx="4">
                  <c:v>採用して
いない</c:v>
                </c:pt>
                <c:pt idx="5">
                  <c:v>無回答</c:v>
                </c:pt>
              </c:strCache>
            </c:strRef>
          </c:cat>
          <c:val>
            <c:numRef>
              <c:f>'29（問18）'!$BB$5:$BG$5</c:f>
              <c:numCache>
                <c:formatCode>0.0%</c:formatCode>
                <c:ptCount val="6"/>
                <c:pt idx="0">
                  <c:v>3.3550792171481825E-2</c:v>
                </c:pt>
                <c:pt idx="1">
                  <c:v>0.10065237651444547</c:v>
                </c:pt>
                <c:pt idx="2">
                  <c:v>0.19291705498602049</c:v>
                </c:pt>
                <c:pt idx="3">
                  <c:v>3.5414725069897485E-2</c:v>
                </c:pt>
                <c:pt idx="4">
                  <c:v>0.5368126747437092</c:v>
                </c:pt>
                <c:pt idx="5">
                  <c:v>0.10065237651444547</c:v>
                </c:pt>
              </c:numCache>
            </c:numRef>
          </c:val>
          <c:extLst>
            <c:ext xmlns:c16="http://schemas.microsoft.com/office/drawing/2014/chart" uri="{C3380CC4-5D6E-409C-BE32-E72D297353CC}">
              <c16:uniqueId val="{0000000C-E2EE-4FCE-8A18-154B9E0D6E37}"/>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5876288659793822"/>
          <c:y val="2.1320132013201321E-2"/>
          <c:w val="0.20343642611683854"/>
          <c:h val="0.95735973597359725"/>
        </c:manualLayout>
      </c:layout>
      <c:overlay val="0"/>
      <c:spPr>
        <a:ln>
          <a:solidFill>
            <a:sysClr val="windowText" lastClr="000000"/>
          </a:solidFill>
        </a:ln>
      </c:spPr>
      <c:txPr>
        <a:bodyPr/>
        <a:lstStyle/>
        <a:p>
          <a:pPr>
            <a:defRPr sz="600"/>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7.5187969924812026E-3"/>
          <c:y val="9.140767824497258E-3"/>
        </c:manualLayout>
      </c:layout>
      <c:overlay val="0"/>
      <c:spPr>
        <a:noFill/>
        <a:ln w="25400">
          <a:noFill/>
        </a:ln>
      </c:spPr>
    </c:title>
    <c:autoTitleDeleted val="0"/>
    <c:plotArea>
      <c:layout>
        <c:manualLayout>
          <c:layoutTarget val="inner"/>
          <c:xMode val="edge"/>
          <c:yMode val="edge"/>
          <c:x val="0.14736842105263157"/>
          <c:y val="4.0219414329773134E-2"/>
          <c:w val="0.81654135338345868"/>
          <c:h val="0.79890382100503898"/>
        </c:manualLayout>
      </c:layout>
      <c:barChart>
        <c:barDir val="bar"/>
        <c:grouping val="percentStacked"/>
        <c:varyColors val="0"/>
        <c:ser>
          <c:idx val="0"/>
          <c:order val="0"/>
          <c:tx>
            <c:strRef>
              <c:f>'29（問18）'!$BB$7</c:f>
              <c:strCache>
                <c:ptCount val="1"/>
                <c:pt idx="0">
                  <c:v>1週間単位の
非定型的変形
労働時間制</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2"/>
              <c:layout>
                <c:manualLayout>
                  <c:x val="1.5790657746729145E-3"/>
                  <c:y val="1.776546935167844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408-48BF-8A45-39359E2126C2}"/>
                </c:ext>
              </c:extLst>
            </c:dLbl>
            <c:dLbl>
              <c:idx val="3"/>
              <c:layout>
                <c:manualLayout>
                  <c:x val="-6.01503759398498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408-48BF-8A45-39359E2126C2}"/>
                </c:ext>
              </c:extLst>
            </c:dLbl>
            <c:dLbl>
              <c:idx val="8"/>
              <c:layout>
                <c:manualLayout>
                  <c:x val="1.1572237680816213E-4"/>
                  <c:y val="5.7668035916767205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408-48BF-8A45-39359E2126C2}"/>
                </c:ext>
              </c:extLst>
            </c:dLbl>
            <c:dLbl>
              <c:idx val="11"/>
              <c:layout>
                <c:manualLayout>
                  <c:x val="2.0050125313283208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408-48BF-8A45-39359E2126C2}"/>
                </c:ext>
              </c:extLst>
            </c:dLbl>
            <c:dLbl>
              <c:idx val="12"/>
              <c:layout>
                <c:manualLayout>
                  <c:x val="2.0048546563258538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408-48BF-8A45-39359E2126C2}"/>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'29（問18）'!$BA$8:$BA$20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'29（問18）'!$BB$8:$BB$20</c:f>
              <c:numCache>
                <c:formatCode>0.0%</c:formatCode>
                <c:ptCount val="13"/>
                <c:pt idx="0">
                  <c:v>0</c:v>
                </c:pt>
                <c:pt idx="1">
                  <c:v>5.6074766355140186E-2</c:v>
                </c:pt>
                <c:pt idx="2">
                  <c:v>3.2520325203252036E-2</c:v>
                </c:pt>
                <c:pt idx="3">
                  <c:v>4.3478260869565216E-2</c:v>
                </c:pt>
                <c:pt idx="4">
                  <c:v>0.06</c:v>
                </c:pt>
                <c:pt idx="5">
                  <c:v>0</c:v>
                </c:pt>
                <c:pt idx="6">
                  <c:v>0</c:v>
                </c:pt>
                <c:pt idx="7">
                  <c:v>0</c:v>
                </c:pt>
                <c:pt idx="8">
                  <c:v>2.6315789473684209E-2</c:v>
                </c:pt>
                <c:pt idx="9">
                  <c:v>0</c:v>
                </c:pt>
                <c:pt idx="10">
                  <c:v>0.16666666666666666</c:v>
                </c:pt>
                <c:pt idx="11">
                  <c:v>2.3952095808383235E-2</c:v>
                </c:pt>
                <c:pt idx="12">
                  <c:v>2.643171806167401E-2</c:v>
                </c:pt>
              </c:numCache>
            </c:numRef>
          </c:val>
          <c:extLst>
            <c:ext xmlns:c16="http://schemas.microsoft.com/office/drawing/2014/chart" uri="{C3380CC4-5D6E-409C-BE32-E72D297353CC}">
              <c16:uniqueId val="{00000005-3408-48BF-8A45-39359E2126C2}"/>
            </c:ext>
          </c:extLst>
        </c:ser>
        <c:ser>
          <c:idx val="1"/>
          <c:order val="1"/>
          <c:tx>
            <c:strRef>
              <c:f>'29（問18）'!$BC$7</c:f>
              <c:strCache>
                <c:ptCount val="1"/>
                <c:pt idx="0">
                  <c:v>1ヵ月単位の
変形労働
時間制</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2.9198034456219289E-2"/>
                  <c:y val="1.35887950020962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408-48BF-8A45-39359E2126C2}"/>
                </c:ext>
              </c:extLst>
            </c:dLbl>
            <c:dLbl>
              <c:idx val="1"/>
              <c:layout>
                <c:manualLayout>
                  <c:x val="0"/>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408-48BF-8A45-39359E2126C2}"/>
                </c:ext>
              </c:extLst>
            </c:dLbl>
            <c:dLbl>
              <c:idx val="2"/>
              <c:layout>
                <c:manualLayout>
                  <c:x val="-8.2694926292108226E-4"/>
                  <c:y val="-5.162974372261968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408-48BF-8A45-39359E2126C2}"/>
                </c:ext>
              </c:extLst>
            </c:dLbl>
            <c:dLbl>
              <c:idx val="3"/>
              <c:layout>
                <c:manualLayout>
                  <c:x val="4.6808359481380615E-3"/>
                  <c:y val="1.07340404378496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408-48BF-8A45-39359E2126C2}"/>
                </c:ext>
              </c:extLst>
            </c:dLbl>
            <c:dLbl>
              <c:idx val="4"/>
              <c:layout>
                <c:manualLayout>
                  <c:x val="-1.403508771929824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3408-48BF-8A45-39359E2126C2}"/>
                </c:ext>
              </c:extLst>
            </c:dLbl>
            <c:dLbl>
              <c:idx val="6"/>
              <c:layout>
                <c:manualLayout>
                  <c:x val="4.0100250626566416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3408-48BF-8A45-39359E2126C2}"/>
                </c:ext>
              </c:extLst>
            </c:dLbl>
            <c:dLbl>
              <c:idx val="8"/>
              <c:layout>
                <c:manualLayout>
                  <c:x val="4.9422769522230771E-3"/>
                  <c:y val="-6.1408252673777911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3408-48BF-8A45-39359E2126C2}"/>
                </c:ext>
              </c:extLst>
            </c:dLbl>
            <c:dLbl>
              <c:idx val="10"/>
              <c:layout>
                <c:manualLayout>
                  <c:x val="1.403508771929824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3408-48BF-8A45-39359E2126C2}"/>
                </c:ext>
              </c:extLst>
            </c:dLbl>
            <c:dLbl>
              <c:idx val="11"/>
              <c:layout>
                <c:manualLayout>
                  <c:x val="2.3160262861879107E-2"/>
                  <c:y val="9.3295508801149855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3408-48BF-8A45-39359E2126C2}"/>
                </c:ext>
              </c:extLst>
            </c:dLbl>
            <c:dLbl>
              <c:idx val="12"/>
              <c:layout>
                <c:manualLayout>
                  <c:x val="2.5190219643597182E-2"/>
                  <c:y val="2.057882525898138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3408-48BF-8A45-39359E2126C2}"/>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'29（問18）'!$BA$8:$BA$20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'29（問18）'!$BC$8:$BC$20</c:f>
              <c:numCache>
                <c:formatCode>0.0%</c:formatCode>
                <c:ptCount val="13"/>
                <c:pt idx="0">
                  <c:v>0</c:v>
                </c:pt>
                <c:pt idx="1">
                  <c:v>0.11214953271028037</c:v>
                </c:pt>
                <c:pt idx="2">
                  <c:v>5.6910569105691054E-2</c:v>
                </c:pt>
                <c:pt idx="3">
                  <c:v>0.13043478260869565</c:v>
                </c:pt>
                <c:pt idx="4">
                  <c:v>0.24666666666666667</c:v>
                </c:pt>
                <c:pt idx="5">
                  <c:v>0.21212121212121213</c:v>
                </c:pt>
                <c:pt idx="6">
                  <c:v>5.5555555555555552E-2</c:v>
                </c:pt>
                <c:pt idx="7">
                  <c:v>6.25E-2</c:v>
                </c:pt>
                <c:pt idx="8">
                  <c:v>6.8421052631578952E-2</c:v>
                </c:pt>
                <c:pt idx="9">
                  <c:v>0</c:v>
                </c:pt>
                <c:pt idx="10">
                  <c:v>0.16666666666666666</c:v>
                </c:pt>
                <c:pt idx="11">
                  <c:v>5.9880239520958084E-2</c:v>
                </c:pt>
                <c:pt idx="12">
                  <c:v>7.0484581497797363E-2</c:v>
                </c:pt>
              </c:numCache>
            </c:numRef>
          </c:val>
          <c:extLst>
            <c:ext xmlns:c16="http://schemas.microsoft.com/office/drawing/2014/chart" uri="{C3380CC4-5D6E-409C-BE32-E72D297353CC}">
              <c16:uniqueId val="{00000010-3408-48BF-8A45-39359E2126C2}"/>
            </c:ext>
          </c:extLst>
        </c:ser>
        <c:ser>
          <c:idx val="2"/>
          <c:order val="2"/>
          <c:tx>
            <c:strRef>
              <c:f>'29（問18）'!$BD$7</c:f>
              <c:strCache>
                <c:ptCount val="1"/>
                <c:pt idx="0">
                  <c:v>一年単位の
変形労働
時間制</c:v>
                </c:pt>
              </c:strCache>
            </c:strRef>
          </c:tx>
          <c:spPr>
            <a:pattFill prst="openDmn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4"/>
              <c:layout>
                <c:manualLayout>
                  <c:x val="-1.002506265664160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3408-48BF-8A45-39359E2126C2}"/>
                </c:ext>
              </c:extLst>
            </c:dLbl>
            <c:dLbl>
              <c:idx val="5"/>
              <c:layout>
                <c:manualLayout>
                  <c:x val="-1.9657991197863565E-3"/>
                  <c:y val="2.392811917635268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373-42A2-B6C4-70F94F6DEF2C}"/>
                </c:ext>
              </c:extLst>
            </c:dLbl>
            <c:dLbl>
              <c:idx val="6"/>
              <c:layout>
                <c:manualLayout>
                  <c:x val="1.002490478163913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3408-48BF-8A45-39359E2126C2}"/>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'29（問18）'!$BA$8:$BA$20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'29（問18）'!$BD$8:$BD$20</c:f>
              <c:numCache>
                <c:formatCode>0.0%</c:formatCode>
                <c:ptCount val="13"/>
                <c:pt idx="0">
                  <c:v>0</c:v>
                </c:pt>
                <c:pt idx="1">
                  <c:v>0.11214953271028037</c:v>
                </c:pt>
                <c:pt idx="2">
                  <c:v>0.16260162601626016</c:v>
                </c:pt>
                <c:pt idx="3">
                  <c:v>0.30434782608695654</c:v>
                </c:pt>
                <c:pt idx="4">
                  <c:v>3.3333333333333333E-2</c:v>
                </c:pt>
                <c:pt idx="5">
                  <c:v>9.0909090909090912E-2</c:v>
                </c:pt>
                <c:pt idx="6">
                  <c:v>0</c:v>
                </c:pt>
                <c:pt idx="7">
                  <c:v>6.25E-2</c:v>
                </c:pt>
                <c:pt idx="8">
                  <c:v>0.15263157894736842</c:v>
                </c:pt>
                <c:pt idx="9">
                  <c:v>0.53846153846153844</c:v>
                </c:pt>
                <c:pt idx="10">
                  <c:v>0.16666666666666666</c:v>
                </c:pt>
                <c:pt idx="11">
                  <c:v>0.29940119760479039</c:v>
                </c:pt>
                <c:pt idx="12">
                  <c:v>0.31718061674008813</c:v>
                </c:pt>
              </c:numCache>
            </c:numRef>
          </c:val>
          <c:extLst>
            <c:ext xmlns:c16="http://schemas.microsoft.com/office/drawing/2014/chart" uri="{C3380CC4-5D6E-409C-BE32-E72D297353CC}">
              <c16:uniqueId val="{00000013-3408-48BF-8A45-39359E2126C2}"/>
            </c:ext>
          </c:extLst>
        </c:ser>
        <c:ser>
          <c:idx val="3"/>
          <c:order val="3"/>
          <c:tx>
            <c:strRef>
              <c:f>'29（問18）'!$BE$7</c:f>
              <c:strCache>
                <c:ptCount val="1"/>
                <c:pt idx="0">
                  <c:v>フレックス
タイム制</c:v>
                </c:pt>
              </c:strCache>
            </c:strRef>
          </c:tx>
          <c:spPr>
            <a:pattFill prst="pct90">
              <a:fgClr>
                <a:schemeClr val="tx1"/>
              </a:fgClr>
              <a:bgClr>
                <a:schemeClr val="bg1"/>
              </a:bgClr>
            </a:pattFill>
            <a:ln w="12700">
              <a:solidFill>
                <a:srgbClr val="000000"/>
              </a:solidFill>
              <a:prstDash val="solid"/>
            </a:ln>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3408-48BF-8A45-39359E2126C2}"/>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3408-48BF-8A45-39359E2126C2}"/>
                </c:ext>
              </c:extLst>
            </c:dLbl>
            <c:dLbl>
              <c:idx val="2"/>
              <c:layout>
                <c:manualLayout>
                  <c:x val="3.0075187969924935E-3"/>
                  <c:y val="-5.1608261639946008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3408-48BF-8A45-39359E2126C2}"/>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3408-48BF-8A45-39359E2126C2}"/>
                </c:ext>
              </c:extLst>
            </c:dLbl>
            <c:dLbl>
              <c:idx val="4"/>
              <c:layout>
                <c:manualLayout>
                  <c:x val="7.5397943678092872E-3"/>
                  <c:y val="-2.2498548757732801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3408-48BF-8A45-39359E2126C2}"/>
                </c:ext>
              </c:extLst>
            </c:dLbl>
            <c:dLbl>
              <c:idx val="5"/>
              <c:layout>
                <c:manualLayout>
                  <c:x val="-3.3955755530558681E-3"/>
                  <c:y val="2.6257848253299692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3408-48BF-8A45-39359E2126C2}"/>
                </c:ext>
              </c:extLst>
            </c:dLbl>
            <c:dLbl>
              <c:idx val="6"/>
              <c:layout>
                <c:manualLayout>
                  <c:x val="0"/>
                  <c:y val="2.42350779663449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3408-48BF-8A45-39359E2126C2}"/>
                </c:ext>
              </c:extLst>
            </c:dLbl>
            <c:dLbl>
              <c:idx val="7"/>
              <c:layout>
                <c:manualLayout>
                  <c:x val="3.1338187989662865E-4"/>
                  <c:y val="8.8925561671785288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3408-48BF-8A45-39359E2126C2}"/>
                </c:ext>
              </c:extLst>
            </c:dLbl>
            <c:dLbl>
              <c:idx val="8"/>
              <c:layout>
                <c:manualLayout>
                  <c:x val="1.634006275531399E-3"/>
                  <c:y val="-6.1410712410528889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3408-48BF-8A45-39359E2126C2}"/>
                </c:ext>
              </c:extLst>
            </c:dLbl>
            <c:dLbl>
              <c:idx val="10"/>
              <c:layout>
                <c:manualLayout>
                  <c:x val="2.1519783711246646E-2"/>
                  <c:y val="-1.9215770194688304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3408-48BF-8A45-39359E2126C2}"/>
                </c:ext>
              </c:extLst>
            </c:dLbl>
            <c:dLbl>
              <c:idx val="12"/>
              <c:layout>
                <c:manualLayout>
                  <c:x val="3.2872733013636565E-3"/>
                  <c:y val="-1.598363476596309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3408-48BF-8A45-39359E2126C2}"/>
                </c:ext>
              </c:extLst>
            </c:dLbl>
            <c:numFmt formatCode="0.0%;\-#;;" sourceLinked="0"/>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'29（問18）'!$BA$8:$BA$20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'29（問18）'!$BE$8:$BE$20</c:f>
              <c:numCache>
                <c:formatCode>0.0%</c:formatCode>
                <c:ptCount val="13"/>
                <c:pt idx="0">
                  <c:v>0</c:v>
                </c:pt>
                <c:pt idx="1">
                  <c:v>5.6074766355140186E-2</c:v>
                </c:pt>
                <c:pt idx="2">
                  <c:v>5.6910569105691054E-2</c:v>
                </c:pt>
                <c:pt idx="3">
                  <c:v>0.13043478260869565</c:v>
                </c:pt>
                <c:pt idx="4">
                  <c:v>0.02</c:v>
                </c:pt>
                <c:pt idx="5">
                  <c:v>3.0303030303030304E-2</c:v>
                </c:pt>
                <c:pt idx="6">
                  <c:v>0</c:v>
                </c:pt>
                <c:pt idx="7">
                  <c:v>0.1875</c:v>
                </c:pt>
                <c:pt idx="8">
                  <c:v>4.2105263157894736E-2</c:v>
                </c:pt>
                <c:pt idx="9">
                  <c:v>0</c:v>
                </c:pt>
                <c:pt idx="10">
                  <c:v>0.16666666666666666</c:v>
                </c:pt>
                <c:pt idx="11">
                  <c:v>1.1976047904191617E-2</c:v>
                </c:pt>
                <c:pt idx="12">
                  <c:v>1.7621145374449341E-2</c:v>
                </c:pt>
              </c:numCache>
            </c:numRef>
          </c:val>
          <c:extLst>
            <c:ext xmlns:c16="http://schemas.microsoft.com/office/drawing/2014/chart" uri="{C3380CC4-5D6E-409C-BE32-E72D297353CC}">
              <c16:uniqueId val="{0000001F-3408-48BF-8A45-39359E2126C2}"/>
            </c:ext>
          </c:extLst>
        </c:ser>
        <c:ser>
          <c:idx val="4"/>
          <c:order val="4"/>
          <c:tx>
            <c:strRef>
              <c:f>'29（問18）'!$BF$7</c:f>
              <c:strCache>
                <c:ptCount val="1"/>
                <c:pt idx="0">
                  <c:v>採用して
いない</c:v>
                </c:pt>
              </c:strCache>
            </c:strRef>
          </c:tx>
          <c:spPr>
            <a:solidFill>
              <a:schemeClr val="bg1"/>
            </a:solidFill>
            <a:ln w="12700">
              <a:solidFill>
                <a:srgbClr val="000000"/>
              </a:solidFill>
              <a:prstDash val="solid"/>
            </a:ln>
          </c:spPr>
          <c:invertIfNegative val="0"/>
          <c:dLbls>
            <c:dLbl>
              <c:idx val="7"/>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3408-48BF-8A45-39359E2126C2}"/>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'29（問18）'!$BA$8:$BA$20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'29（問18）'!$BF$8:$BF$20</c:f>
              <c:numCache>
                <c:formatCode>0.0%</c:formatCode>
                <c:ptCount val="13"/>
                <c:pt idx="0">
                  <c:v>0</c:v>
                </c:pt>
                <c:pt idx="1">
                  <c:v>0.54205607476635509</c:v>
                </c:pt>
                <c:pt idx="2">
                  <c:v>0.57723577235772361</c:v>
                </c:pt>
                <c:pt idx="3">
                  <c:v>0.34782608695652173</c:v>
                </c:pt>
                <c:pt idx="4">
                  <c:v>0.54666666666666663</c:v>
                </c:pt>
                <c:pt idx="5">
                  <c:v>0.60606060606060608</c:v>
                </c:pt>
                <c:pt idx="6">
                  <c:v>0.66666666666666663</c:v>
                </c:pt>
                <c:pt idx="7">
                  <c:v>0.5625</c:v>
                </c:pt>
                <c:pt idx="8">
                  <c:v>0.59473684210526312</c:v>
                </c:pt>
                <c:pt idx="9">
                  <c:v>0.46153846153846156</c:v>
                </c:pt>
                <c:pt idx="10">
                  <c:v>0.33333333333333331</c:v>
                </c:pt>
                <c:pt idx="11">
                  <c:v>0.54491017964071853</c:v>
                </c:pt>
                <c:pt idx="12">
                  <c:v>0.45814977973568283</c:v>
                </c:pt>
              </c:numCache>
            </c:numRef>
          </c:val>
          <c:extLst>
            <c:ext xmlns:c16="http://schemas.microsoft.com/office/drawing/2014/chart" uri="{C3380CC4-5D6E-409C-BE32-E72D297353CC}">
              <c16:uniqueId val="{00000021-3408-48BF-8A45-39359E2126C2}"/>
            </c:ext>
          </c:extLst>
        </c:ser>
        <c:ser>
          <c:idx val="5"/>
          <c:order val="5"/>
          <c:tx>
            <c:strRef>
              <c:f>'29（問18）'!$BG$7</c:f>
              <c:strCache>
                <c:ptCount val="1"/>
                <c:pt idx="0">
                  <c:v>無回答</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3"/>
              <c:layout>
                <c:manualLayout>
                  <c:x val="2.0050125313283208E-3"/>
                  <c:y val="-2.42350779663449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3408-48BF-8A45-39359E2126C2}"/>
                </c:ext>
              </c:extLst>
            </c:dLbl>
            <c:numFmt formatCode="0.0%;\-#;;" sourceLinked="0"/>
            <c:spPr>
              <a:solidFill>
                <a:schemeClr val="bg1"/>
              </a:solidFill>
              <a:ln w="3175">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'29（問18）'!$BA$8:$BA$20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'29（問18）'!$BG$8:$BG$20</c:f>
              <c:numCache>
                <c:formatCode>0.0%</c:formatCode>
                <c:ptCount val="13"/>
                <c:pt idx="0">
                  <c:v>0</c:v>
                </c:pt>
                <c:pt idx="1">
                  <c:v>0.12149532710280374</c:v>
                </c:pt>
                <c:pt idx="2">
                  <c:v>0.11382113821138211</c:v>
                </c:pt>
                <c:pt idx="3">
                  <c:v>4.3478260869565216E-2</c:v>
                </c:pt>
                <c:pt idx="4">
                  <c:v>9.3333333333333338E-2</c:v>
                </c:pt>
                <c:pt idx="5">
                  <c:v>6.0606060606060608E-2</c:v>
                </c:pt>
                <c:pt idx="6">
                  <c:v>0.27777777777777779</c:v>
                </c:pt>
                <c:pt idx="7">
                  <c:v>0.125</c:v>
                </c:pt>
                <c:pt idx="8">
                  <c:v>0.11578947368421053</c:v>
                </c:pt>
                <c:pt idx="9">
                  <c:v>0</c:v>
                </c:pt>
                <c:pt idx="10">
                  <c:v>0</c:v>
                </c:pt>
                <c:pt idx="11">
                  <c:v>5.9880239520958084E-2</c:v>
                </c:pt>
                <c:pt idx="12">
                  <c:v>0.11013215859030837</c:v>
                </c:pt>
              </c:numCache>
            </c:numRef>
          </c:val>
          <c:extLst>
            <c:ext xmlns:c16="http://schemas.microsoft.com/office/drawing/2014/chart" uri="{C3380CC4-5D6E-409C-BE32-E72D297353CC}">
              <c16:uniqueId val="{00000023-3408-48BF-8A45-39359E2126C2}"/>
            </c:ext>
          </c:extLst>
        </c:ser>
        <c:dLbls>
          <c:showLegendKey val="0"/>
          <c:showVal val="0"/>
          <c:showCatName val="0"/>
          <c:showSerName val="0"/>
          <c:showPercent val="0"/>
          <c:showBubbleSize val="0"/>
        </c:dLbls>
        <c:gapWidth val="50"/>
        <c:overlap val="100"/>
        <c:axId val="35220480"/>
        <c:axId val="80417536"/>
      </c:barChart>
      <c:catAx>
        <c:axId val="3522048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417536"/>
        <c:crosses val="autoZero"/>
        <c:auto val="1"/>
        <c:lblAlgn val="ctr"/>
        <c:lblOffset val="100"/>
        <c:tickLblSkip val="1"/>
        <c:tickMarkSkip val="1"/>
        <c:noMultiLvlLbl val="0"/>
      </c:catAx>
      <c:valAx>
        <c:axId val="80417536"/>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220480"/>
        <c:crosses val="autoZero"/>
        <c:crossBetween val="between"/>
      </c:valAx>
      <c:spPr>
        <a:solidFill>
          <a:srgbClr val="FFFFFF"/>
        </a:solidFill>
        <a:ln w="25400">
          <a:noFill/>
        </a:ln>
      </c:spPr>
    </c:plotArea>
    <c:legend>
      <c:legendPos val="b"/>
      <c:layout>
        <c:manualLayout>
          <c:xMode val="edge"/>
          <c:yMode val="edge"/>
          <c:x val="7.8195488721804512E-2"/>
          <c:y val="0.89281931814321902"/>
          <c:w val="0.89022556390977448"/>
          <c:h val="8.957952468007313E-2"/>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0699088145896658"/>
          <c:y val="7.0038910505836577E-2"/>
        </c:manualLayout>
      </c:layout>
      <c:overlay val="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2462006079027356"/>
          <c:y val="0.28015564202334631"/>
          <c:w val="0.52279635258358659"/>
          <c:h val="0.66926070038910501"/>
        </c:manualLayout>
      </c:layout>
      <c:pie3DChart>
        <c:varyColors val="1"/>
        <c:ser>
          <c:idx val="0"/>
          <c:order val="0"/>
          <c:tx>
            <c:strRef>
              <c:f>'30（問23）'!$BD$6</c:f>
              <c:strCache>
                <c:ptCount val="1"/>
                <c:pt idx="0">
                  <c:v>全　体</c:v>
                </c:pt>
              </c:strCache>
            </c:strRef>
          </c:tx>
          <c:spPr>
            <a:pattFill prst="pct6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60">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740F-434C-B0CC-9269D6A3CBE3}"/>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3-740F-434C-B0CC-9269D6A3CBE3}"/>
              </c:ext>
            </c:extLst>
          </c:dPt>
          <c:dPt>
            <c:idx val="2"/>
            <c:bubble3D val="0"/>
            <c:spPr>
              <a:pattFill prst="pct10"/>
              <a:ln w="12700">
                <a:solidFill>
                  <a:srgbClr val="000000"/>
                </a:solidFill>
                <a:prstDash val="solid"/>
              </a:ln>
            </c:spPr>
            <c:extLst>
              <c:ext xmlns:c16="http://schemas.microsoft.com/office/drawing/2014/chart" uri="{C3380CC4-5D6E-409C-BE32-E72D297353CC}">
                <c16:uniqueId val="{00000005-740F-434C-B0CC-9269D6A3CBE3}"/>
              </c:ext>
            </c:extLst>
          </c:dPt>
          <c:dLbls>
            <c:dLbl>
              <c:idx val="0"/>
              <c:layout>
                <c:manualLayout>
                  <c:x val="9.7257059479330901E-2"/>
                  <c:y val="-3.395962793363373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740F-434C-B0CC-9269D6A3CBE3}"/>
                </c:ext>
              </c:extLst>
            </c:dLbl>
            <c:dLbl>
              <c:idx val="1"/>
              <c:layout>
                <c:manualLayout>
                  <c:x val="-4.8383952005999251E-2"/>
                  <c:y val="-2.596484777924160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740F-434C-B0CC-9269D6A3CBE3}"/>
                </c:ext>
              </c:extLst>
            </c:dLbl>
            <c:dLbl>
              <c:idx val="2"/>
              <c:layout>
                <c:manualLayout>
                  <c:x val="0.15723747297545254"/>
                  <c:y val="-4.991165987520042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740F-434C-B0CC-9269D6A3CBE3}"/>
                </c:ext>
              </c:extLst>
            </c:dLbl>
            <c:numFmt formatCode="0.0%" sourceLinked="0"/>
            <c:spPr>
              <a:noFill/>
              <a:ln w="25400">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'30（問23）'!$BE$5:$BG$5</c:f>
              <c:strCache>
                <c:ptCount val="3"/>
                <c:pt idx="0">
                  <c:v>ある</c:v>
                </c:pt>
                <c:pt idx="1">
                  <c:v>ない</c:v>
                </c:pt>
                <c:pt idx="2">
                  <c:v>無回答</c:v>
                </c:pt>
              </c:strCache>
            </c:strRef>
          </c:cat>
          <c:val>
            <c:numRef>
              <c:f>'30（問23）'!$BE$6:$BG$6</c:f>
              <c:numCache>
                <c:formatCode>0.0%</c:formatCode>
                <c:ptCount val="3"/>
                <c:pt idx="0">
                  <c:v>0.83317800559179866</c:v>
                </c:pt>
                <c:pt idx="1">
                  <c:v>0.1342031686859273</c:v>
                </c:pt>
                <c:pt idx="2">
                  <c:v>3.2618825722273995E-2</c:v>
                </c:pt>
              </c:numCache>
            </c:numRef>
          </c:val>
          <c:extLst>
            <c:ext xmlns:c16="http://schemas.microsoft.com/office/drawing/2014/chart" uri="{C3380CC4-5D6E-409C-BE32-E72D297353CC}">
              <c16:uniqueId val="{00000006-740F-434C-B0CC-9269D6A3CBE3}"/>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3860182370820671"/>
          <c:y val="0.23865110246433205"/>
          <c:w val="0.2042147922998987"/>
          <c:h val="0.42540559861923877"/>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5037593984962405"/>
          <c:y val="1.2531328320802004E-2"/>
        </c:manualLayout>
      </c:layout>
      <c:overlay val="0"/>
      <c:spPr>
        <a:noFill/>
        <a:ln w="25400">
          <a:noFill/>
        </a:ln>
      </c:spPr>
    </c:title>
    <c:autoTitleDeleted val="0"/>
    <c:plotArea>
      <c:layout>
        <c:manualLayout>
          <c:layoutTarget val="inner"/>
          <c:xMode val="edge"/>
          <c:yMode val="edge"/>
          <c:x val="0.14736842105263157"/>
          <c:y val="6.5163066756409468E-2"/>
          <c:w val="0.72481203007518802"/>
          <c:h val="0.86466377042158726"/>
        </c:manualLayout>
      </c:layout>
      <c:barChart>
        <c:barDir val="bar"/>
        <c:grouping val="percentStacked"/>
        <c:varyColors val="0"/>
        <c:ser>
          <c:idx val="0"/>
          <c:order val="0"/>
          <c:tx>
            <c:strRef>
              <c:f>'30（問23）'!$BE$10</c:f>
              <c:strCache>
                <c:ptCount val="1"/>
                <c:pt idx="0">
                  <c:v>ある</c:v>
                </c:pt>
              </c:strCache>
            </c:strRef>
          </c:tx>
          <c:spPr>
            <a:pattFill prst="pct60">
              <a:fgClr>
                <a:schemeClr val="tx1"/>
              </a:fgClr>
              <a:bgClr>
                <a:schemeClr val="bg1"/>
              </a:bgClr>
            </a:pattFill>
            <a:ln w="12700">
              <a:solidFill>
                <a:srgbClr val="000000"/>
              </a:solidFill>
              <a:prstDash val="solid"/>
            </a:ln>
          </c:spPr>
          <c:invertIfNegative val="0"/>
          <c:dLbls>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'30（問23）'!$BD$11:$BD$23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'30（問23）'!$BE$11:$BE$23</c:f>
              <c:numCache>
                <c:formatCode>0.0%</c:formatCode>
                <c:ptCount val="13"/>
                <c:pt idx="0">
                  <c:v>0</c:v>
                </c:pt>
                <c:pt idx="1">
                  <c:v>0.73831775700934577</c:v>
                </c:pt>
                <c:pt idx="2">
                  <c:v>0.84552845528455289</c:v>
                </c:pt>
                <c:pt idx="3">
                  <c:v>0.95652173913043481</c:v>
                </c:pt>
                <c:pt idx="4">
                  <c:v>0.8666666666666667</c:v>
                </c:pt>
                <c:pt idx="5">
                  <c:v>0.63636363636363635</c:v>
                </c:pt>
                <c:pt idx="6">
                  <c:v>0.33333333333333331</c:v>
                </c:pt>
                <c:pt idx="7">
                  <c:v>0.625</c:v>
                </c:pt>
                <c:pt idx="8">
                  <c:v>0.77368421052631575</c:v>
                </c:pt>
                <c:pt idx="9">
                  <c:v>0.92307692307692313</c:v>
                </c:pt>
                <c:pt idx="10">
                  <c:v>0.83333333333333337</c:v>
                </c:pt>
                <c:pt idx="11">
                  <c:v>0.87425149700598803</c:v>
                </c:pt>
                <c:pt idx="12">
                  <c:v>0.93392070484581502</c:v>
                </c:pt>
              </c:numCache>
            </c:numRef>
          </c:val>
          <c:extLst>
            <c:ext xmlns:c16="http://schemas.microsoft.com/office/drawing/2014/chart" uri="{C3380CC4-5D6E-409C-BE32-E72D297353CC}">
              <c16:uniqueId val="{00000000-C4AE-4DAA-82B2-FCDA9ED5578D}"/>
            </c:ext>
          </c:extLst>
        </c:ser>
        <c:ser>
          <c:idx val="1"/>
          <c:order val="1"/>
          <c:tx>
            <c:strRef>
              <c:f>'30（問23）'!$BF$10</c:f>
              <c:strCache>
                <c:ptCount val="1"/>
                <c:pt idx="0">
                  <c:v>ない</c:v>
                </c:pt>
              </c:strCache>
            </c:strRef>
          </c:tx>
          <c:spPr>
            <a:solidFill>
              <a:schemeClr val="bg1"/>
            </a:solidFill>
            <a:ln w="12700">
              <a:solidFill>
                <a:srgbClr val="000000"/>
              </a:solidFill>
              <a:prstDash val="solid"/>
            </a:ln>
          </c:spPr>
          <c:invertIfNegative val="0"/>
          <c:dLbls>
            <c:dLbl>
              <c:idx val="3"/>
              <c:layout>
                <c:manualLayout>
                  <c:x val="-1.604010025062656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4AE-4DAA-82B2-FCDA9ED5578D}"/>
                </c:ext>
              </c:extLst>
            </c:dLbl>
            <c:dLbl>
              <c:idx val="4"/>
              <c:layout>
                <c:manualLayout>
                  <c:x val="-1.604010025062656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4AE-4DAA-82B2-FCDA9ED5578D}"/>
                </c:ext>
              </c:extLst>
            </c:dLbl>
            <c:dLbl>
              <c:idx val="5"/>
              <c:layout>
                <c:manualLayout>
                  <c:x val="-1.604010025062656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4AE-4DAA-82B2-FCDA9ED5578D}"/>
                </c:ext>
              </c:extLst>
            </c:dLbl>
            <c:dLbl>
              <c:idx val="9"/>
              <c:layout>
                <c:manualLayout>
                  <c:x val="-1.403508771929824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4AE-4DAA-82B2-FCDA9ED5578D}"/>
                </c:ext>
              </c:extLst>
            </c:dLbl>
            <c:dLbl>
              <c:idx val="11"/>
              <c:layout>
                <c:manualLayout>
                  <c:x val="-1.203007518796992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4FB-4330-8733-0D3B8D2D0F25}"/>
                </c:ext>
              </c:extLst>
            </c:dLbl>
            <c:dLbl>
              <c:idx val="12"/>
              <c:layout>
                <c:manualLayout>
                  <c:x val="-8.02005012531328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4FB-4330-8733-0D3B8D2D0F25}"/>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'30（問23）'!$BD$11:$BD$23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'30（問23）'!$BF$11:$BF$23</c:f>
              <c:numCache>
                <c:formatCode>0.0%</c:formatCode>
                <c:ptCount val="13"/>
                <c:pt idx="0">
                  <c:v>0</c:v>
                </c:pt>
                <c:pt idx="1">
                  <c:v>0.16822429906542055</c:v>
                </c:pt>
                <c:pt idx="2">
                  <c:v>0.12195121951219512</c:v>
                </c:pt>
                <c:pt idx="3">
                  <c:v>4.3478260869565216E-2</c:v>
                </c:pt>
                <c:pt idx="4">
                  <c:v>0.12</c:v>
                </c:pt>
                <c:pt idx="5">
                  <c:v>0.30303030303030304</c:v>
                </c:pt>
                <c:pt idx="6">
                  <c:v>0.55555555555555558</c:v>
                </c:pt>
                <c:pt idx="7">
                  <c:v>0.3125</c:v>
                </c:pt>
                <c:pt idx="8">
                  <c:v>0.2</c:v>
                </c:pt>
                <c:pt idx="9">
                  <c:v>7.6923076923076927E-2</c:v>
                </c:pt>
                <c:pt idx="10">
                  <c:v>0.16666666666666666</c:v>
                </c:pt>
                <c:pt idx="11">
                  <c:v>0.10179640718562874</c:v>
                </c:pt>
                <c:pt idx="12">
                  <c:v>4.405286343612335E-2</c:v>
                </c:pt>
              </c:numCache>
            </c:numRef>
          </c:val>
          <c:extLst>
            <c:ext xmlns:c16="http://schemas.microsoft.com/office/drawing/2014/chart" uri="{C3380CC4-5D6E-409C-BE32-E72D297353CC}">
              <c16:uniqueId val="{00000005-C4AE-4DAA-82B2-FCDA9ED5578D}"/>
            </c:ext>
          </c:extLst>
        </c:ser>
        <c:ser>
          <c:idx val="2"/>
          <c:order val="2"/>
          <c:tx>
            <c:strRef>
              <c:f>'30（問23）'!$BG$10</c:f>
              <c:strCache>
                <c:ptCount val="1"/>
                <c:pt idx="0">
                  <c:v>無回答</c:v>
                </c:pt>
              </c:strCache>
            </c:strRef>
          </c:tx>
          <c:spPr>
            <a:pattFill prst="pct10">
              <a:fgClr>
                <a:schemeClr val="tx1"/>
              </a:fgClr>
              <a:bgClr>
                <a:schemeClr val="bg1"/>
              </a:bgClr>
            </a:pattFill>
            <a:ln w="12700">
              <a:solidFill>
                <a:srgbClr val="000000"/>
              </a:solidFill>
              <a:prstDash val="solid"/>
            </a:ln>
          </c:spPr>
          <c:invertIfNegative val="0"/>
          <c:dLbls>
            <c:dLbl>
              <c:idx val="0"/>
              <c:layout>
                <c:manualLayout>
                  <c:x val="2.7193021924890967E-2"/>
                  <c:y val="-1.163275643176181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4AE-4DAA-82B2-FCDA9ED5578D}"/>
                </c:ext>
              </c:extLst>
            </c:dLbl>
            <c:dLbl>
              <c:idx val="2"/>
              <c:layout>
                <c:manualLayout>
                  <c:x val="1.6040100250626566E-2"/>
                  <c:y val="-1.2252712813733526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4FB-4330-8733-0D3B8D2D0F25}"/>
                </c:ext>
              </c:extLst>
            </c:dLbl>
            <c:dLbl>
              <c:idx val="4"/>
              <c:layout>
                <c:manualLayout>
                  <c:x val="6.0150375939849628E-3"/>
                  <c:y val="3.341687552213867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863-4493-8C96-7E8C0258E977}"/>
                </c:ext>
              </c:extLst>
            </c:dLbl>
            <c:dLbl>
              <c:idx val="5"/>
              <c:layout>
                <c:manualLayout>
                  <c:x val="1.4035087719298098E-2"/>
                  <c:y val="-6.12635640686676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863-4493-8C96-7E8C0258E977}"/>
                </c:ext>
              </c:extLst>
            </c:dLbl>
            <c:dLbl>
              <c:idx val="6"/>
              <c:layout>
                <c:manualLayout>
                  <c:x val="-8.0200501253132831E-3"/>
                  <c:y val="-6.126356406866763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4AE-4DAA-82B2-FCDA9ED5578D}"/>
                </c:ext>
              </c:extLst>
            </c:dLbl>
            <c:dLbl>
              <c:idx val="8"/>
              <c:layout>
                <c:manualLayout>
                  <c:x val="1.2030075187969778E-2"/>
                  <c:y val="3.3416875522138067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863-4493-8C96-7E8C0258E977}"/>
                </c:ext>
              </c:extLst>
            </c:dLbl>
            <c:dLbl>
              <c:idx val="11"/>
              <c:layout>
                <c:manualLayout>
                  <c:x val="3.2080200501253132E-2"/>
                  <c:y val="-3.341687552213898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863-4493-8C96-7E8C0258E977}"/>
                </c:ext>
              </c:extLst>
            </c:dLbl>
            <c:dLbl>
              <c:idx val="12"/>
              <c:layout>
                <c:manualLayout>
                  <c:x val="2.807017543859634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63-4493-8C96-7E8C0258E977}"/>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'30（問23）'!$BD$11:$BD$23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'30（問23）'!$BG$11:$BG$23</c:f>
              <c:numCache>
                <c:formatCode>0.0%</c:formatCode>
                <c:ptCount val="13"/>
                <c:pt idx="0">
                  <c:v>0</c:v>
                </c:pt>
                <c:pt idx="1">
                  <c:v>9.3457943925233641E-2</c:v>
                </c:pt>
                <c:pt idx="2">
                  <c:v>3.2520325203252036E-2</c:v>
                </c:pt>
                <c:pt idx="3">
                  <c:v>0</c:v>
                </c:pt>
                <c:pt idx="4">
                  <c:v>1.3333333333333334E-2</c:v>
                </c:pt>
                <c:pt idx="5">
                  <c:v>6.0606060606060608E-2</c:v>
                </c:pt>
                <c:pt idx="6">
                  <c:v>0.1111111111111111</c:v>
                </c:pt>
                <c:pt idx="7">
                  <c:v>6.25E-2</c:v>
                </c:pt>
                <c:pt idx="8">
                  <c:v>2.6315789473684209E-2</c:v>
                </c:pt>
                <c:pt idx="9">
                  <c:v>0</c:v>
                </c:pt>
                <c:pt idx="10">
                  <c:v>0</c:v>
                </c:pt>
                <c:pt idx="11">
                  <c:v>2.3952095808383235E-2</c:v>
                </c:pt>
                <c:pt idx="12">
                  <c:v>2.2026431718061675E-2</c:v>
                </c:pt>
              </c:numCache>
            </c:numRef>
          </c:val>
          <c:extLst>
            <c:ext xmlns:c16="http://schemas.microsoft.com/office/drawing/2014/chart" uri="{C3380CC4-5D6E-409C-BE32-E72D297353CC}">
              <c16:uniqueId val="{00000008-C4AE-4DAA-82B2-FCDA9ED5578D}"/>
            </c:ext>
          </c:extLst>
        </c:ser>
        <c:dLbls>
          <c:showLegendKey val="0"/>
          <c:showVal val="0"/>
          <c:showCatName val="0"/>
          <c:showSerName val="0"/>
          <c:showPercent val="0"/>
          <c:showBubbleSize val="0"/>
        </c:dLbls>
        <c:gapWidth val="30"/>
        <c:overlap val="100"/>
        <c:axId val="80458112"/>
        <c:axId val="80459648"/>
      </c:barChart>
      <c:catAx>
        <c:axId val="8045811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459648"/>
        <c:crosses val="autoZero"/>
        <c:auto val="1"/>
        <c:lblAlgn val="ctr"/>
        <c:lblOffset val="100"/>
        <c:tickLblSkip val="1"/>
        <c:tickMarkSkip val="1"/>
        <c:noMultiLvlLbl val="0"/>
      </c:catAx>
      <c:valAx>
        <c:axId val="8045964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0458112"/>
        <c:crosses val="autoZero"/>
        <c:crossBetween val="between"/>
        <c:majorUnit val="0.2"/>
      </c:valAx>
      <c:spPr>
        <a:noFill/>
        <a:ln w="25400">
          <a:noFill/>
        </a:ln>
      </c:spPr>
    </c:plotArea>
    <c:legend>
      <c:legendPos val="r"/>
      <c:layout>
        <c:manualLayout>
          <c:xMode val="edge"/>
          <c:yMode val="edge"/>
          <c:x val="0.89473684210526316"/>
          <c:y val="0.27569001243265645"/>
          <c:w val="9.4736842105263119E-2"/>
          <c:h val="0.4862168544721383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4909654365493469"/>
          <c:y val="2.2624434389140271E-2"/>
        </c:manualLayout>
      </c:layout>
      <c:overlay val="0"/>
      <c:spPr>
        <a:noFill/>
        <a:ln w="25400">
          <a:noFill/>
        </a:ln>
      </c:spPr>
    </c:title>
    <c:autoTitleDeleted val="0"/>
    <c:plotArea>
      <c:layout>
        <c:manualLayout>
          <c:layoutTarget val="inner"/>
          <c:xMode val="edge"/>
          <c:yMode val="edge"/>
          <c:x val="0.14307239436681862"/>
          <c:y val="0.13574660633484162"/>
          <c:w val="0.72289209785339936"/>
          <c:h val="0.73755656108597289"/>
        </c:manualLayout>
      </c:layout>
      <c:barChart>
        <c:barDir val="bar"/>
        <c:grouping val="percentStacked"/>
        <c:varyColors val="0"/>
        <c:ser>
          <c:idx val="0"/>
          <c:order val="0"/>
          <c:tx>
            <c:strRef>
              <c:f>'30（問23）'!$BE$28</c:f>
              <c:strCache>
                <c:ptCount val="1"/>
                <c:pt idx="0">
                  <c:v>ある</c:v>
                </c:pt>
              </c:strCache>
            </c:strRef>
          </c:tx>
          <c:spPr>
            <a:pattFill prst="pct60">
              <a:fgClr>
                <a:schemeClr val="tx1"/>
              </a:fgClr>
              <a:bgClr>
                <a:schemeClr val="bg1"/>
              </a:bgClr>
            </a:pattFill>
            <a:ln w="12700">
              <a:solidFill>
                <a:srgbClr val="000000"/>
              </a:solidFill>
              <a:prstDash val="solid"/>
            </a:ln>
          </c:spPr>
          <c:invertIfNegative val="0"/>
          <c:dLbls>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'30（問23）'!$BD$29:$BD$34</c:f>
              <c:strCache>
                <c:ptCount val="6"/>
                <c:pt idx="0">
                  <c:v>100人以上</c:v>
                </c:pt>
                <c:pt idx="1">
                  <c:v>50～99人</c:v>
                </c:pt>
                <c:pt idx="2">
                  <c:v>30～49人</c:v>
                </c:pt>
                <c:pt idx="3">
                  <c:v>10～29人</c:v>
                </c:pt>
                <c:pt idx="4">
                  <c:v>5～9人</c:v>
                </c:pt>
                <c:pt idx="5">
                  <c:v>1～4人</c:v>
                </c:pt>
              </c:strCache>
            </c:strRef>
          </c:cat>
          <c:val>
            <c:numRef>
              <c:f>'30（問23）'!$BE$29:$BE$34</c:f>
              <c:numCache>
                <c:formatCode>0.0%</c:formatCode>
                <c:ptCount val="6"/>
                <c:pt idx="0">
                  <c:v>1</c:v>
                </c:pt>
                <c:pt idx="1">
                  <c:v>1</c:v>
                </c:pt>
                <c:pt idx="2">
                  <c:v>0.96875</c:v>
                </c:pt>
                <c:pt idx="3">
                  <c:v>0.92592592592592593</c:v>
                </c:pt>
                <c:pt idx="4">
                  <c:v>0.87375415282392022</c:v>
                </c:pt>
                <c:pt idx="5">
                  <c:v>0.74369747899159666</c:v>
                </c:pt>
              </c:numCache>
            </c:numRef>
          </c:val>
          <c:extLst>
            <c:ext xmlns:c16="http://schemas.microsoft.com/office/drawing/2014/chart" uri="{C3380CC4-5D6E-409C-BE32-E72D297353CC}">
              <c16:uniqueId val="{00000000-5EF5-4B36-8205-D7FF01D208AA}"/>
            </c:ext>
          </c:extLst>
        </c:ser>
        <c:ser>
          <c:idx val="1"/>
          <c:order val="1"/>
          <c:tx>
            <c:strRef>
              <c:f>'30（問23）'!$BF$28</c:f>
              <c:strCache>
                <c:ptCount val="1"/>
                <c:pt idx="0">
                  <c:v>ない</c:v>
                </c:pt>
              </c:strCache>
            </c:strRef>
          </c:tx>
          <c:spPr>
            <a:solidFill>
              <a:schemeClr val="bg1"/>
            </a:solidFill>
            <a:ln w="12700">
              <a:solidFill>
                <a:srgbClr val="000000"/>
              </a:solidFill>
              <a:prstDash val="solid"/>
            </a:ln>
          </c:spPr>
          <c:invertIfNegative val="0"/>
          <c:dLbls>
            <c:dLbl>
              <c:idx val="0"/>
              <c:layout>
                <c:manualLayout>
                  <c:x val="-6.024096385542169E-3"/>
                  <c:y val="-1.1060706816017369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8C-4335-99CE-5EBF4512F8DA}"/>
                </c:ext>
              </c:extLst>
            </c:dLbl>
            <c:dLbl>
              <c:idx val="1"/>
              <c:layout>
                <c:manualLayout>
                  <c:x val="-2.2220535686051437E-2"/>
                  <c:y val="7.61701167444567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EF5-4B36-8205-D7FF01D208AA}"/>
                </c:ext>
              </c:extLst>
            </c:dLbl>
            <c:dLbl>
              <c:idx val="3"/>
              <c:layout>
                <c:manualLayout>
                  <c:x val="-1.204819277108433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EF5-4B36-8205-D7FF01D208AA}"/>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'30（問23）'!$BD$29:$BD$34</c:f>
              <c:strCache>
                <c:ptCount val="6"/>
                <c:pt idx="0">
                  <c:v>100人以上</c:v>
                </c:pt>
                <c:pt idx="1">
                  <c:v>50～99人</c:v>
                </c:pt>
                <c:pt idx="2">
                  <c:v>30～49人</c:v>
                </c:pt>
                <c:pt idx="3">
                  <c:v>10～29人</c:v>
                </c:pt>
                <c:pt idx="4">
                  <c:v>5～9人</c:v>
                </c:pt>
                <c:pt idx="5">
                  <c:v>1～4人</c:v>
                </c:pt>
              </c:strCache>
            </c:strRef>
          </c:cat>
          <c:val>
            <c:numRef>
              <c:f>'30（問23）'!$BF$29:$BF$34</c:f>
              <c:numCache>
                <c:formatCode>0.0%</c:formatCode>
                <c:ptCount val="6"/>
                <c:pt idx="0">
                  <c:v>0</c:v>
                </c:pt>
                <c:pt idx="1">
                  <c:v>0</c:v>
                </c:pt>
                <c:pt idx="2">
                  <c:v>3.125E-2</c:v>
                </c:pt>
                <c:pt idx="3">
                  <c:v>6.1728395061728392E-2</c:v>
                </c:pt>
                <c:pt idx="4">
                  <c:v>0.11627906976744186</c:v>
                </c:pt>
                <c:pt idx="5">
                  <c:v>0.1953781512605042</c:v>
                </c:pt>
              </c:numCache>
            </c:numRef>
          </c:val>
          <c:extLst>
            <c:ext xmlns:c16="http://schemas.microsoft.com/office/drawing/2014/chart" uri="{C3380CC4-5D6E-409C-BE32-E72D297353CC}">
              <c16:uniqueId val="{00000003-5EF5-4B36-8205-D7FF01D208AA}"/>
            </c:ext>
          </c:extLst>
        </c:ser>
        <c:ser>
          <c:idx val="2"/>
          <c:order val="2"/>
          <c:tx>
            <c:strRef>
              <c:f>'30（問23）'!$BG$28</c:f>
              <c:strCache>
                <c:ptCount val="1"/>
                <c:pt idx="0">
                  <c:v>無回答</c:v>
                </c:pt>
              </c:strCache>
            </c:strRef>
          </c:tx>
          <c:spPr>
            <a:pattFill prst="pct10">
              <a:fgClr>
                <a:schemeClr val="tx1"/>
              </a:fgClr>
              <a:bgClr>
                <a:schemeClr val="bg1"/>
              </a:bgClr>
            </a:pattFill>
            <a:ln w="12700">
              <a:solidFill>
                <a:srgbClr val="000000"/>
              </a:solidFill>
              <a:prstDash val="solid"/>
            </a:ln>
          </c:spPr>
          <c:invertIfNegative val="0"/>
          <c:dLbls>
            <c:dLbl>
              <c:idx val="0"/>
              <c:layout>
                <c:manualLayout>
                  <c:x val="1.192530999937243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EF5-4B36-8205-D7FF01D208AA}"/>
                </c:ext>
              </c:extLst>
            </c:dLbl>
            <c:dLbl>
              <c:idx val="1"/>
              <c:layout>
                <c:manualLayout>
                  <c:x val="9.937758332810362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EF5-4B36-8205-D7FF01D208AA}"/>
                </c:ext>
              </c:extLst>
            </c:dLbl>
            <c:dLbl>
              <c:idx val="2"/>
              <c:layout>
                <c:manualLayout>
                  <c:x val="1.807228915662650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D95-4432-B3DA-FCB520CA5642}"/>
                </c:ext>
              </c:extLst>
            </c:dLbl>
            <c:dLbl>
              <c:idx val="3"/>
              <c:layout>
                <c:manualLayout>
                  <c:x val="1.0040160642570281E-2"/>
                  <c:y val="1.206636500754142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95A-49CD-B2B3-42798C844E1B}"/>
                </c:ext>
              </c:extLst>
            </c:dLbl>
            <c:dLbl>
              <c:idx val="4"/>
              <c:layout>
                <c:manualLayout>
                  <c:x val="1.6064257028112303E-2"/>
                  <c:y val="6.033182503770739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95A-49CD-B2B3-42798C844E1B}"/>
                </c:ext>
              </c:extLst>
            </c:dLbl>
            <c:dLbl>
              <c:idx val="5"/>
              <c:layout>
                <c:manualLayout>
                  <c:x val="1.8072289156626505E-2"/>
                  <c:y val="1.206636500754147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EF5-4B36-8205-D7FF01D208AA}"/>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'30（問23）'!$BD$29:$BD$34</c:f>
              <c:strCache>
                <c:ptCount val="6"/>
                <c:pt idx="0">
                  <c:v>100人以上</c:v>
                </c:pt>
                <c:pt idx="1">
                  <c:v>50～99人</c:v>
                </c:pt>
                <c:pt idx="2">
                  <c:v>30～49人</c:v>
                </c:pt>
                <c:pt idx="3">
                  <c:v>10～29人</c:v>
                </c:pt>
                <c:pt idx="4">
                  <c:v>5～9人</c:v>
                </c:pt>
                <c:pt idx="5">
                  <c:v>1～4人</c:v>
                </c:pt>
              </c:strCache>
            </c:strRef>
          </c:cat>
          <c:val>
            <c:numRef>
              <c:f>'30（問23）'!$BG$29:$BG$34</c:f>
              <c:numCache>
                <c:formatCode>0.0%</c:formatCode>
                <c:ptCount val="6"/>
                <c:pt idx="0">
                  <c:v>0</c:v>
                </c:pt>
                <c:pt idx="1">
                  <c:v>0</c:v>
                </c:pt>
                <c:pt idx="2">
                  <c:v>0</c:v>
                </c:pt>
                <c:pt idx="3">
                  <c:v>1.2345679012345678E-2</c:v>
                </c:pt>
                <c:pt idx="4">
                  <c:v>9.9667774086378731E-3</c:v>
                </c:pt>
                <c:pt idx="5">
                  <c:v>6.0924369747899158E-2</c:v>
                </c:pt>
              </c:numCache>
            </c:numRef>
          </c:val>
          <c:extLst>
            <c:ext xmlns:c16="http://schemas.microsoft.com/office/drawing/2014/chart" uri="{C3380CC4-5D6E-409C-BE32-E72D297353CC}">
              <c16:uniqueId val="{00000007-5EF5-4B36-8205-D7FF01D208AA}"/>
            </c:ext>
          </c:extLst>
        </c:ser>
        <c:dLbls>
          <c:showLegendKey val="0"/>
          <c:showVal val="0"/>
          <c:showCatName val="0"/>
          <c:showSerName val="0"/>
          <c:showPercent val="0"/>
          <c:showBubbleSize val="0"/>
        </c:dLbls>
        <c:gapWidth val="30"/>
        <c:overlap val="100"/>
        <c:axId val="35050240"/>
        <c:axId val="35051776"/>
      </c:barChart>
      <c:catAx>
        <c:axId val="3505024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051776"/>
        <c:crosses val="autoZero"/>
        <c:auto val="1"/>
        <c:lblAlgn val="ctr"/>
        <c:lblOffset val="100"/>
        <c:tickLblSkip val="1"/>
        <c:tickMarkSkip val="1"/>
        <c:noMultiLvlLbl val="0"/>
      </c:catAx>
      <c:valAx>
        <c:axId val="3505177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5050240"/>
        <c:crosses val="autoZero"/>
        <c:crossBetween val="between"/>
      </c:valAx>
      <c:spPr>
        <a:noFill/>
        <a:ln w="25400">
          <a:noFill/>
        </a:ln>
      </c:spPr>
    </c:plotArea>
    <c:legend>
      <c:legendPos val="r"/>
      <c:layout>
        <c:manualLayout>
          <c:xMode val="edge"/>
          <c:yMode val="edge"/>
          <c:x val="0.89909701799323272"/>
          <c:y val="0.167420814479638"/>
          <c:w val="9.4879518072289115E-2"/>
          <c:h val="0.7239819004524886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5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2.2757697456492636E-2"/>
          <c:y val="2.7777777777777776E-2"/>
        </c:manualLayout>
      </c:layout>
      <c:overlay val="0"/>
      <c:spPr>
        <a:noFill/>
        <a:ln w="25400">
          <a:noFill/>
        </a:ln>
      </c:spPr>
    </c:title>
    <c:autoTitleDeleted val="0"/>
    <c:plotArea>
      <c:layout>
        <c:manualLayout>
          <c:layoutTarget val="inner"/>
          <c:xMode val="edge"/>
          <c:yMode val="edge"/>
          <c:x val="0.12048208521858948"/>
          <c:y val="9.2592871675080998E-2"/>
          <c:w val="0.84337459653012636"/>
          <c:h val="0.62345866927887872"/>
        </c:manualLayout>
      </c:layout>
      <c:barChart>
        <c:barDir val="bar"/>
        <c:grouping val="percentStacked"/>
        <c:varyColors val="0"/>
        <c:ser>
          <c:idx val="0"/>
          <c:order val="0"/>
          <c:tx>
            <c:strRef>
              <c:f>'31（問23）'!$AR$27</c:f>
              <c:strCache>
                <c:ptCount val="1"/>
                <c:pt idx="0">
                  <c:v>大量退職</c:v>
                </c:pt>
              </c:strCache>
            </c:strRef>
          </c:tx>
          <c:spPr>
            <a:solidFill>
              <a:srgbClr val="FFFFFF"/>
            </a:solidFill>
            <a:ln w="12700">
              <a:solidFill>
                <a:srgbClr val="000000"/>
              </a:solidFill>
              <a:prstDash val="solid"/>
            </a:ln>
          </c:spPr>
          <c:invertIfNegative val="0"/>
          <c:dLbls>
            <c:dLbl>
              <c:idx val="0"/>
              <c:layout>
                <c:manualLayout>
                  <c:x val="-7.1396697902721996E-3"/>
                  <c:y val="4.106801464631811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866-4A62-B7AD-C4BA71AB5788}"/>
                </c:ext>
              </c:extLst>
            </c:dLbl>
            <c:dLbl>
              <c:idx val="3"/>
              <c:layout>
                <c:manualLayout>
                  <c:x val="8.9245872378402504E-3"/>
                  <c:y val="-4.107099548901356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66-4A62-B7AD-C4BA71AB5788}"/>
                </c:ext>
              </c:extLst>
            </c:dLbl>
            <c:dLbl>
              <c:idx val="4"/>
              <c:layout>
                <c:manualLayout>
                  <c:x val="8.924587237840250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866-4A62-B7AD-C4BA71AB5788}"/>
                </c:ext>
              </c:extLst>
            </c:dLbl>
            <c:dLbl>
              <c:idx val="5"/>
              <c:layout>
                <c:manualLayout>
                  <c:x val="-3.5699754398170109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866-4A62-B7AD-C4BA71AB5788}"/>
                </c:ext>
              </c:extLst>
            </c:dLbl>
            <c:numFmt formatCode="0.0%;\-#;;" sourceLinked="0"/>
            <c:spPr>
              <a:solidFill>
                <a:schemeClr val="bg1"/>
              </a:solidFill>
              <a:ln w="3175">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'31（問23）'!$AQ$28:$AQ$33</c:f>
              <c:strCache>
                <c:ptCount val="6"/>
                <c:pt idx="0">
                  <c:v>100人以上</c:v>
                </c:pt>
                <c:pt idx="1">
                  <c:v>50～99人</c:v>
                </c:pt>
                <c:pt idx="2">
                  <c:v>30～49人</c:v>
                </c:pt>
                <c:pt idx="3">
                  <c:v>10～29人</c:v>
                </c:pt>
                <c:pt idx="4">
                  <c:v>5～9人</c:v>
                </c:pt>
                <c:pt idx="5">
                  <c:v>1～4人</c:v>
                </c:pt>
              </c:strCache>
            </c:strRef>
          </c:cat>
          <c:val>
            <c:numRef>
              <c:f>'31（問23）'!$AR$28:$AR$33</c:f>
              <c:numCache>
                <c:formatCode>0.0%</c:formatCode>
                <c:ptCount val="6"/>
                <c:pt idx="0">
                  <c:v>0</c:v>
                </c:pt>
                <c:pt idx="1">
                  <c:v>0</c:v>
                </c:pt>
                <c:pt idx="2">
                  <c:v>3.125E-2</c:v>
                </c:pt>
                <c:pt idx="3">
                  <c:v>4.11522633744856E-3</c:v>
                </c:pt>
                <c:pt idx="4">
                  <c:v>9.9667774086378731E-3</c:v>
                </c:pt>
                <c:pt idx="5">
                  <c:v>0</c:v>
                </c:pt>
              </c:numCache>
            </c:numRef>
          </c:val>
          <c:extLst>
            <c:ext xmlns:c16="http://schemas.microsoft.com/office/drawing/2014/chart" uri="{C3380CC4-5D6E-409C-BE32-E72D297353CC}">
              <c16:uniqueId val="{00000004-8866-4A62-B7AD-C4BA71AB5788}"/>
            </c:ext>
          </c:extLst>
        </c:ser>
        <c:ser>
          <c:idx val="1"/>
          <c:order val="1"/>
          <c:tx>
            <c:strRef>
              <c:f>'31（問23）'!$AS$27</c:f>
              <c:strCache>
                <c:ptCount val="1"/>
                <c:pt idx="0">
                  <c:v>若年層
定着率</c:v>
                </c:pt>
              </c:strCache>
            </c:strRef>
          </c:tx>
          <c:spPr>
            <a:solidFill>
              <a:srgbClr val="FFFFFF"/>
            </a:solidFill>
            <a:ln w="12700">
              <a:solidFill>
                <a:srgbClr val="000000"/>
              </a:solidFill>
              <a:prstDash val="solid"/>
            </a:ln>
          </c:spPr>
          <c:invertIfNegative val="0"/>
          <c:dLbls>
            <c:dLbl>
              <c:idx val="0"/>
              <c:layout>
                <c:manualLayout>
                  <c:x val="4.1052960749384207E-2"/>
                  <c:y val="4.106153397491979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866-4A62-B7AD-C4BA71AB5788}"/>
                </c:ext>
              </c:extLst>
            </c:dLbl>
            <c:dLbl>
              <c:idx val="1"/>
              <c:layout>
                <c:manualLayout>
                  <c:x val="1.0709504685408299E-2"/>
                  <c:y val="7.5290026889317413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866-4A62-B7AD-C4BA71AB5788}"/>
                </c:ext>
              </c:extLst>
            </c:dLbl>
            <c:dLbl>
              <c:idx val="2"/>
              <c:layout>
                <c:manualLayout>
                  <c:x val="-1.427933958054439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866-4A62-B7AD-C4BA71AB5788}"/>
                </c:ext>
              </c:extLst>
            </c:dLbl>
            <c:dLbl>
              <c:idx val="4"/>
              <c:layout>
                <c:manualLayout>
                  <c:x val="-1.4279339580544399E-2"/>
                  <c:y val="-3.772247232005923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866-4A62-B7AD-C4BA71AB5788}"/>
                </c:ext>
              </c:extLst>
            </c:dLbl>
            <c:dLbl>
              <c:idx val="5"/>
              <c:layout>
                <c:manualLayout>
                  <c:x val="-1.7849174475680499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866-4A62-B7AD-C4BA71AB5788}"/>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'31（問23）'!$AQ$28:$AQ$33</c:f>
              <c:strCache>
                <c:ptCount val="6"/>
                <c:pt idx="0">
                  <c:v>100人以上</c:v>
                </c:pt>
                <c:pt idx="1">
                  <c:v>50～99人</c:v>
                </c:pt>
                <c:pt idx="2">
                  <c:v>30～49人</c:v>
                </c:pt>
                <c:pt idx="3">
                  <c:v>10～29人</c:v>
                </c:pt>
                <c:pt idx="4">
                  <c:v>5～9人</c:v>
                </c:pt>
                <c:pt idx="5">
                  <c:v>1～4人</c:v>
                </c:pt>
              </c:strCache>
            </c:strRef>
          </c:cat>
          <c:val>
            <c:numRef>
              <c:f>'31（問23）'!$AS$28:$AS$33</c:f>
              <c:numCache>
                <c:formatCode>0.0%</c:formatCode>
                <c:ptCount val="6"/>
                <c:pt idx="0">
                  <c:v>0.2857142857142857</c:v>
                </c:pt>
                <c:pt idx="1">
                  <c:v>0.14285714285714285</c:v>
                </c:pt>
                <c:pt idx="2">
                  <c:v>9.375E-2</c:v>
                </c:pt>
                <c:pt idx="3">
                  <c:v>0.12757201646090535</c:v>
                </c:pt>
                <c:pt idx="4">
                  <c:v>0.14285714285714285</c:v>
                </c:pt>
                <c:pt idx="5">
                  <c:v>8.6134453781512604E-2</c:v>
                </c:pt>
              </c:numCache>
            </c:numRef>
          </c:val>
          <c:extLst>
            <c:ext xmlns:c16="http://schemas.microsoft.com/office/drawing/2014/chart" uri="{C3380CC4-5D6E-409C-BE32-E72D297353CC}">
              <c16:uniqueId val="{0000000A-8866-4A62-B7AD-C4BA71AB5788}"/>
            </c:ext>
          </c:extLst>
        </c:ser>
        <c:ser>
          <c:idx val="2"/>
          <c:order val="2"/>
          <c:tx>
            <c:strRef>
              <c:f>'31（問23）'!$AT$27</c:f>
              <c:strCache>
                <c:ptCount val="1"/>
                <c:pt idx="0">
                  <c:v>女性
労働環境</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3.3913431503792953E-2"/>
                  <c:y val="4.106153397491979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866-4A62-B7AD-C4BA71AB5788}"/>
                </c:ext>
              </c:extLst>
            </c:dLbl>
            <c:dLbl>
              <c:idx val="4"/>
              <c:layout>
                <c:manualLayout>
                  <c:x val="1.7849174475680172E-3"/>
                  <c:y val="8.4248728168238235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866-4A62-B7AD-C4BA71AB5788}"/>
                </c:ext>
              </c:extLst>
            </c:dLbl>
            <c:numFmt formatCode="0.0%;\-#;;" sourceLinked="0"/>
            <c:spPr>
              <a:solidFill>
                <a:schemeClr val="bg1"/>
              </a:solidFill>
              <a:ln w="3175">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'31（問23）'!$AQ$28:$AQ$33</c:f>
              <c:strCache>
                <c:ptCount val="6"/>
                <c:pt idx="0">
                  <c:v>100人以上</c:v>
                </c:pt>
                <c:pt idx="1">
                  <c:v>50～99人</c:v>
                </c:pt>
                <c:pt idx="2">
                  <c:v>30～49人</c:v>
                </c:pt>
                <c:pt idx="3">
                  <c:v>10～29人</c:v>
                </c:pt>
                <c:pt idx="4">
                  <c:v>5～9人</c:v>
                </c:pt>
                <c:pt idx="5">
                  <c:v>1～4人</c:v>
                </c:pt>
              </c:strCache>
            </c:strRef>
          </c:cat>
          <c:val>
            <c:numRef>
              <c:f>'31（問23）'!$AT$28:$AT$33</c:f>
              <c:numCache>
                <c:formatCode>0.0%</c:formatCode>
                <c:ptCount val="6"/>
                <c:pt idx="0">
                  <c:v>0</c:v>
                </c:pt>
                <c:pt idx="1">
                  <c:v>0</c:v>
                </c:pt>
                <c:pt idx="2">
                  <c:v>0</c:v>
                </c:pt>
                <c:pt idx="3">
                  <c:v>1.646090534979424E-2</c:v>
                </c:pt>
                <c:pt idx="4">
                  <c:v>1.3289036544850499E-2</c:v>
                </c:pt>
                <c:pt idx="5">
                  <c:v>1.680672268907563E-2</c:v>
                </c:pt>
              </c:numCache>
            </c:numRef>
          </c:val>
          <c:extLst>
            <c:ext xmlns:c16="http://schemas.microsoft.com/office/drawing/2014/chart" uri="{C3380CC4-5D6E-409C-BE32-E72D297353CC}">
              <c16:uniqueId val="{0000000D-8866-4A62-B7AD-C4BA71AB5788}"/>
            </c:ext>
          </c:extLst>
        </c:ser>
        <c:ser>
          <c:idx val="3"/>
          <c:order val="3"/>
          <c:tx>
            <c:strRef>
              <c:f>'31（問23）'!$AU$27</c:f>
              <c:strCache>
                <c:ptCount val="1"/>
                <c:pt idx="0">
                  <c:v>人材確保</c:v>
                </c:pt>
              </c:strCache>
            </c:strRef>
          </c:tx>
          <c:spPr>
            <a:pattFill prst="dkHorz">
              <a:fgClr>
                <a:srgbClr xmlns:mc="http://schemas.openxmlformats.org/markup-compatibility/2006" xmlns:a14="http://schemas.microsoft.com/office/drawing/2010/main" val="808080" mc:Ignorable="a14" a14:legacySpreadsheetColorIndex="2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solidFill>
                <a:schemeClr val="bg1"/>
              </a:solidFill>
              <a:ln w="3175">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'31（問23）'!$AQ$28:$AQ$33</c:f>
              <c:strCache>
                <c:ptCount val="6"/>
                <c:pt idx="0">
                  <c:v>100人以上</c:v>
                </c:pt>
                <c:pt idx="1">
                  <c:v>50～99人</c:v>
                </c:pt>
                <c:pt idx="2">
                  <c:v>30～49人</c:v>
                </c:pt>
                <c:pt idx="3">
                  <c:v>10～29人</c:v>
                </c:pt>
                <c:pt idx="4">
                  <c:v>5～9人</c:v>
                </c:pt>
                <c:pt idx="5">
                  <c:v>1～4人</c:v>
                </c:pt>
              </c:strCache>
            </c:strRef>
          </c:cat>
          <c:val>
            <c:numRef>
              <c:f>'31（問23）'!$AU$28:$AU$33</c:f>
              <c:numCache>
                <c:formatCode>0.0%</c:formatCode>
                <c:ptCount val="6"/>
                <c:pt idx="0">
                  <c:v>0.14285714285714285</c:v>
                </c:pt>
                <c:pt idx="1">
                  <c:v>0.7142857142857143</c:v>
                </c:pt>
                <c:pt idx="2">
                  <c:v>0.625</c:v>
                </c:pt>
                <c:pt idx="3">
                  <c:v>0.43621399176954734</c:v>
                </c:pt>
                <c:pt idx="4">
                  <c:v>0.35880398671096347</c:v>
                </c:pt>
                <c:pt idx="5">
                  <c:v>0.32142857142857145</c:v>
                </c:pt>
              </c:numCache>
            </c:numRef>
          </c:val>
          <c:extLst>
            <c:ext xmlns:c16="http://schemas.microsoft.com/office/drawing/2014/chart" uri="{C3380CC4-5D6E-409C-BE32-E72D297353CC}">
              <c16:uniqueId val="{0000000E-8866-4A62-B7AD-C4BA71AB5788}"/>
            </c:ext>
          </c:extLst>
        </c:ser>
        <c:ser>
          <c:idx val="4"/>
          <c:order val="4"/>
          <c:tx>
            <c:strRef>
              <c:f>'31（問23）'!$AV$27</c:f>
              <c:strCache>
                <c:ptCount val="1"/>
                <c:pt idx="0">
                  <c:v>高齢化</c:v>
                </c:pt>
              </c:strCache>
            </c:strRef>
          </c:tx>
          <c:spPr>
            <a:solidFill>
              <a:srgbClr val="808080"/>
            </a:solidFill>
            <a:ln w="12700">
              <a:solidFill>
                <a:srgbClr val="000000"/>
              </a:solidFill>
              <a:prstDash val="solid"/>
            </a:ln>
          </c:spPr>
          <c:invertIfNegative val="0"/>
          <c:dLbls>
            <c:dLbl>
              <c:idx val="0"/>
              <c:layout>
                <c:manualLayout>
                  <c:x val="-8.924587237840250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866-4A62-B7AD-C4BA71AB5788}"/>
                </c:ext>
              </c:extLst>
            </c:dLbl>
            <c:numFmt formatCode="0.0%;\-#;;" sourceLinked="0"/>
            <c:spPr>
              <a:solidFill>
                <a:schemeClr val="bg1"/>
              </a:solidFill>
              <a:ln>
                <a:solidFill>
                  <a:schemeClr val="tx1"/>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'31（問23）'!$AQ$28:$AQ$33</c:f>
              <c:strCache>
                <c:ptCount val="6"/>
                <c:pt idx="0">
                  <c:v>100人以上</c:v>
                </c:pt>
                <c:pt idx="1">
                  <c:v>50～99人</c:v>
                </c:pt>
                <c:pt idx="2">
                  <c:v>30～49人</c:v>
                </c:pt>
                <c:pt idx="3">
                  <c:v>10～29人</c:v>
                </c:pt>
                <c:pt idx="4">
                  <c:v>5～9人</c:v>
                </c:pt>
                <c:pt idx="5">
                  <c:v>1～4人</c:v>
                </c:pt>
              </c:strCache>
            </c:strRef>
          </c:cat>
          <c:val>
            <c:numRef>
              <c:f>'31（問23）'!$AV$28:$AV$33</c:f>
              <c:numCache>
                <c:formatCode>0.0%</c:formatCode>
                <c:ptCount val="6"/>
                <c:pt idx="0">
                  <c:v>0.2857142857142857</c:v>
                </c:pt>
                <c:pt idx="1">
                  <c:v>7.1428571428571425E-2</c:v>
                </c:pt>
                <c:pt idx="2">
                  <c:v>0.1875</c:v>
                </c:pt>
                <c:pt idx="3">
                  <c:v>0.24691358024691357</c:v>
                </c:pt>
                <c:pt idx="4">
                  <c:v>0.26578073089700999</c:v>
                </c:pt>
                <c:pt idx="5">
                  <c:v>0.21848739495798319</c:v>
                </c:pt>
              </c:numCache>
            </c:numRef>
          </c:val>
          <c:extLst>
            <c:ext xmlns:c16="http://schemas.microsoft.com/office/drawing/2014/chart" uri="{C3380CC4-5D6E-409C-BE32-E72D297353CC}">
              <c16:uniqueId val="{00000010-8866-4A62-B7AD-C4BA71AB5788}"/>
            </c:ext>
          </c:extLst>
        </c:ser>
        <c:ser>
          <c:idx val="5"/>
          <c:order val="5"/>
          <c:tx>
            <c:strRef>
              <c:f>'31（問23）'!$AW$27</c:f>
              <c:strCache>
                <c:ptCount val="1"/>
                <c:pt idx="0">
                  <c:v>時間
短縮</c:v>
                </c:pt>
              </c:strCache>
            </c:strRef>
          </c:tx>
          <c:spPr>
            <a:pattFill prst="dashHorz">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7.1396697902721996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866-4A62-B7AD-C4BA71AB5788}"/>
                </c:ext>
              </c:extLst>
            </c:dLbl>
            <c:dLbl>
              <c:idx val="1"/>
              <c:layout>
                <c:manualLayout>
                  <c:x val="-7.1396697902721996E-3"/>
                  <c:y val="7.544494464011847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866-4A62-B7AD-C4BA71AB5788}"/>
                </c:ext>
              </c:extLst>
            </c:dLbl>
            <c:dLbl>
              <c:idx val="2"/>
              <c:layout>
                <c:manualLayout>
                  <c:x val="-5.3547523427041497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866-4A62-B7AD-C4BA71AB5788}"/>
                </c:ext>
              </c:extLst>
            </c:dLbl>
            <c:dLbl>
              <c:idx val="3"/>
              <c:layout>
                <c:manualLayout>
                  <c:x val="-2.156419202619753E-2"/>
                  <c:y val="3.772247232005923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866-4A62-B7AD-C4BA71AB5788}"/>
                </c:ext>
              </c:extLst>
            </c:dLbl>
            <c:dLbl>
              <c:idx val="4"/>
              <c:layout>
                <c:manualLayout>
                  <c:x val="-2.1419009370816731E-2"/>
                  <c:y val="-3.772247232005923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866-4A62-B7AD-C4BA71AB5788}"/>
                </c:ext>
              </c:extLst>
            </c:dLbl>
            <c:dLbl>
              <c:idx val="5"/>
              <c:layout>
                <c:manualLayout>
                  <c:x val="-2.141900937081659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8866-4A62-B7AD-C4BA71AB5788}"/>
                </c:ext>
              </c:extLst>
            </c:dLbl>
            <c:numFmt formatCode="0.0%;\-#;;" sourceLinked="0"/>
            <c:spPr>
              <a:solidFill>
                <a:schemeClr val="bg1"/>
              </a:solidFill>
              <a:ln>
                <a:solidFill>
                  <a:schemeClr val="tx1"/>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'31（問23）'!$AQ$28:$AQ$33</c:f>
              <c:strCache>
                <c:ptCount val="6"/>
                <c:pt idx="0">
                  <c:v>100人以上</c:v>
                </c:pt>
                <c:pt idx="1">
                  <c:v>50～99人</c:v>
                </c:pt>
                <c:pt idx="2">
                  <c:v>30～49人</c:v>
                </c:pt>
                <c:pt idx="3">
                  <c:v>10～29人</c:v>
                </c:pt>
                <c:pt idx="4">
                  <c:v>5～9人</c:v>
                </c:pt>
                <c:pt idx="5">
                  <c:v>1～4人</c:v>
                </c:pt>
              </c:strCache>
            </c:strRef>
          </c:cat>
          <c:val>
            <c:numRef>
              <c:f>'31（問23）'!$AW$28:$AW$33</c:f>
              <c:numCache>
                <c:formatCode>0.0%</c:formatCode>
                <c:ptCount val="6"/>
                <c:pt idx="0">
                  <c:v>0.14285714285714285</c:v>
                </c:pt>
                <c:pt idx="1">
                  <c:v>7.1428571428571425E-2</c:v>
                </c:pt>
                <c:pt idx="2">
                  <c:v>3.125E-2</c:v>
                </c:pt>
                <c:pt idx="3">
                  <c:v>2.4691358024691357E-2</c:v>
                </c:pt>
                <c:pt idx="4">
                  <c:v>1.9933554817275746E-2</c:v>
                </c:pt>
                <c:pt idx="5">
                  <c:v>8.4033613445378148E-3</c:v>
                </c:pt>
              </c:numCache>
            </c:numRef>
          </c:val>
          <c:extLst>
            <c:ext xmlns:c16="http://schemas.microsoft.com/office/drawing/2014/chart" uri="{C3380CC4-5D6E-409C-BE32-E72D297353CC}">
              <c16:uniqueId val="{00000017-8866-4A62-B7AD-C4BA71AB5788}"/>
            </c:ext>
          </c:extLst>
        </c:ser>
        <c:ser>
          <c:idx val="6"/>
          <c:order val="6"/>
          <c:tx>
            <c:strRef>
              <c:f>'31（問23）'!$AX$27</c:f>
              <c:strCache>
                <c:ptCount val="1"/>
                <c:pt idx="0">
                  <c:v>福利
充実</c:v>
                </c:pt>
              </c:strCache>
            </c:strRef>
          </c:tx>
          <c:spPr>
            <a:pattFill prst="dkDnDiag">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8.9608477655152546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866-4A62-B7AD-C4BA71AB5788}"/>
                </c:ext>
              </c:extLst>
            </c:dLbl>
            <c:dLbl>
              <c:idx val="3"/>
              <c:layout>
                <c:manualLayout>
                  <c:x val="-5.439079151250672E-5"/>
                  <c:y val="-7.544494464011847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866-4A62-B7AD-C4BA71AB5788}"/>
                </c:ext>
              </c:extLst>
            </c:dLbl>
            <c:dLbl>
              <c:idx val="4"/>
              <c:layout>
                <c:manualLayout>
                  <c:x val="0"/>
                  <c:y val="-3.772247232005923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866-4A62-B7AD-C4BA71AB5788}"/>
                </c:ext>
              </c:extLst>
            </c:dLbl>
            <c:dLbl>
              <c:idx val="5"/>
              <c:layout>
                <c:manualLayout>
                  <c:x val="0"/>
                  <c:y val="-4.1152263374485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8866-4A62-B7AD-C4BA71AB5788}"/>
                </c:ext>
              </c:extLst>
            </c:dLbl>
            <c:numFmt formatCode="0.0%;\-#;;" sourceLinked="0"/>
            <c:spPr>
              <a:solidFill>
                <a:schemeClr val="bg1"/>
              </a:solidFill>
              <a:ln>
                <a:solidFill>
                  <a:schemeClr val="tx1"/>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'31（問23）'!$AQ$28:$AQ$33</c:f>
              <c:strCache>
                <c:ptCount val="6"/>
                <c:pt idx="0">
                  <c:v>100人以上</c:v>
                </c:pt>
                <c:pt idx="1">
                  <c:v>50～99人</c:v>
                </c:pt>
                <c:pt idx="2">
                  <c:v>30～49人</c:v>
                </c:pt>
                <c:pt idx="3">
                  <c:v>10～29人</c:v>
                </c:pt>
                <c:pt idx="4">
                  <c:v>5～9人</c:v>
                </c:pt>
                <c:pt idx="5">
                  <c:v>1～4人</c:v>
                </c:pt>
              </c:strCache>
            </c:strRef>
          </c:cat>
          <c:val>
            <c:numRef>
              <c:f>'31（問23）'!$AX$28:$AX$33</c:f>
              <c:numCache>
                <c:formatCode>0.0%</c:formatCode>
                <c:ptCount val="6"/>
                <c:pt idx="0">
                  <c:v>0</c:v>
                </c:pt>
                <c:pt idx="1">
                  <c:v>0</c:v>
                </c:pt>
                <c:pt idx="2">
                  <c:v>0</c:v>
                </c:pt>
                <c:pt idx="3">
                  <c:v>4.11522633744856E-3</c:v>
                </c:pt>
                <c:pt idx="4">
                  <c:v>9.9667774086378731E-3</c:v>
                </c:pt>
                <c:pt idx="5">
                  <c:v>8.4033613445378148E-3</c:v>
                </c:pt>
              </c:numCache>
            </c:numRef>
          </c:val>
          <c:extLst>
            <c:ext xmlns:c16="http://schemas.microsoft.com/office/drawing/2014/chart" uri="{C3380CC4-5D6E-409C-BE32-E72D297353CC}">
              <c16:uniqueId val="{0000001C-8866-4A62-B7AD-C4BA71AB5788}"/>
            </c:ext>
          </c:extLst>
        </c:ser>
        <c:ser>
          <c:idx val="7"/>
          <c:order val="7"/>
          <c:tx>
            <c:strRef>
              <c:f>'31（問23）'!$AY$27</c:f>
              <c:strCache>
                <c:ptCount val="1"/>
                <c:pt idx="0">
                  <c:v>人件費
高騰</c:v>
                </c:pt>
              </c:strCache>
            </c:strRef>
          </c:tx>
          <c:spPr>
            <a:pattFill prst="zigZag">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3.5698348951359688E-3"/>
                  <c:y val="-7.544494464011847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8866-4A62-B7AD-C4BA71AB5788}"/>
                </c:ext>
              </c:extLst>
            </c:dLbl>
            <c:dLbl>
              <c:idx val="2"/>
              <c:layout>
                <c:manualLayout>
                  <c:x val="7.1578000541097026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8866-4A62-B7AD-C4BA71AB5788}"/>
                </c:ext>
              </c:extLst>
            </c:dLbl>
            <c:dLbl>
              <c:idx val="3"/>
              <c:layout>
                <c:manualLayout>
                  <c:x val="1.7849174475680499E-3"/>
                  <c:y val="4.1152263374485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8866-4A62-B7AD-C4BA71AB5788}"/>
                </c:ext>
              </c:extLst>
            </c:dLbl>
            <c:dLbl>
              <c:idx val="4"/>
              <c:layout>
                <c:manualLayout>
                  <c:x val="1.7849174475680499E-3"/>
                  <c:y val="-3.772247232005923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8866-4A62-B7AD-C4BA71AB5788}"/>
                </c:ext>
              </c:extLst>
            </c:dLbl>
            <c:dLbl>
              <c:idx val="5"/>
              <c:layout>
                <c:manualLayout>
                  <c:x val="2.141900937081659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8866-4A62-B7AD-C4BA71AB5788}"/>
                </c:ext>
              </c:extLst>
            </c:dLbl>
            <c:numFmt formatCode="0.0%;\-#;;" sourceLinked="0"/>
            <c:spPr>
              <a:solidFill>
                <a:schemeClr val="bg1"/>
              </a:solidFill>
              <a:ln>
                <a:solidFill>
                  <a:schemeClr val="tx1"/>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'31（問23）'!$AQ$28:$AQ$33</c:f>
              <c:strCache>
                <c:ptCount val="6"/>
                <c:pt idx="0">
                  <c:v>100人以上</c:v>
                </c:pt>
                <c:pt idx="1">
                  <c:v>50～99人</c:v>
                </c:pt>
                <c:pt idx="2">
                  <c:v>30～49人</c:v>
                </c:pt>
                <c:pt idx="3">
                  <c:v>10～29人</c:v>
                </c:pt>
                <c:pt idx="4">
                  <c:v>5～9人</c:v>
                </c:pt>
                <c:pt idx="5">
                  <c:v>1～4人</c:v>
                </c:pt>
              </c:strCache>
            </c:strRef>
          </c:cat>
          <c:val>
            <c:numRef>
              <c:f>'31（問23）'!$AY$28:$AY$33</c:f>
              <c:numCache>
                <c:formatCode>0.0%</c:formatCode>
                <c:ptCount val="6"/>
                <c:pt idx="0">
                  <c:v>0.14285714285714285</c:v>
                </c:pt>
                <c:pt idx="1">
                  <c:v>0</c:v>
                </c:pt>
                <c:pt idx="2">
                  <c:v>0</c:v>
                </c:pt>
                <c:pt idx="3">
                  <c:v>6.1728395061728392E-2</c:v>
                </c:pt>
                <c:pt idx="4">
                  <c:v>4.6511627906976744E-2</c:v>
                </c:pt>
                <c:pt idx="5">
                  <c:v>7.5630252100840331E-2</c:v>
                </c:pt>
              </c:numCache>
            </c:numRef>
          </c:val>
          <c:extLst>
            <c:ext xmlns:c16="http://schemas.microsoft.com/office/drawing/2014/chart" uri="{C3380CC4-5D6E-409C-BE32-E72D297353CC}">
              <c16:uniqueId val="{00000022-8866-4A62-B7AD-C4BA71AB5788}"/>
            </c:ext>
          </c:extLst>
        </c:ser>
        <c:ser>
          <c:idx val="8"/>
          <c:order val="8"/>
          <c:tx>
            <c:strRef>
              <c:f>'31（問23）'!$AZ$27</c:f>
              <c:strCache>
                <c:ptCount val="1"/>
                <c:pt idx="0">
                  <c:v>その他</c:v>
                </c:pt>
              </c:strCache>
            </c:strRef>
          </c:tx>
          <c:spPr>
            <a:pattFill prst="ltHorz">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3.5698348951362308E-3"/>
                  <c:y val="-7.544494464011847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8866-4A62-B7AD-C4BA71AB5788}"/>
                </c:ext>
              </c:extLst>
            </c:dLbl>
            <c:dLbl>
              <c:idx val="1"/>
              <c:layout>
                <c:manualLayout>
                  <c:x val="7.1396697902721996E-3"/>
                  <c:y val="7.544494464011847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8866-4A62-B7AD-C4BA71AB5788}"/>
                </c:ext>
              </c:extLst>
            </c:dLbl>
            <c:dLbl>
              <c:idx val="2"/>
              <c:layout>
                <c:manualLayout>
                  <c:x val="1.2530682660651354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8866-4A62-B7AD-C4BA71AB5788}"/>
                </c:ext>
              </c:extLst>
            </c:dLbl>
            <c:dLbl>
              <c:idx val="3"/>
              <c:layout>
                <c:manualLayout>
                  <c:x val="5.3547523427041497E-3"/>
                  <c:y val="-7.544494464011847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113-4892-BDA6-7CC2856DCD4D}"/>
                </c:ext>
              </c:extLst>
            </c:dLbl>
            <c:dLbl>
              <c:idx val="4"/>
              <c:layout>
                <c:manualLayout>
                  <c:x val="1.0709504685408169E-2"/>
                  <c:y val="-3.772247232005923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8866-4A62-B7AD-C4BA71AB5788}"/>
                </c:ext>
              </c:extLst>
            </c:dLbl>
            <c:dLbl>
              <c:idx val="5"/>
              <c:layout>
                <c:manualLayout>
                  <c:x val="3.932257463800960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8866-4A62-B7AD-C4BA71AB5788}"/>
                </c:ext>
              </c:extLst>
            </c:dLbl>
            <c:numFmt formatCode="0.0%;\-#;;" sourceLinked="0"/>
            <c:spPr>
              <a:solidFill>
                <a:schemeClr val="bg1"/>
              </a:solidFill>
              <a:ln>
                <a:solidFill>
                  <a:schemeClr val="tx1"/>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'31（問23）'!$AQ$28:$AQ$33</c:f>
              <c:strCache>
                <c:ptCount val="6"/>
                <c:pt idx="0">
                  <c:v>100人以上</c:v>
                </c:pt>
                <c:pt idx="1">
                  <c:v>50～99人</c:v>
                </c:pt>
                <c:pt idx="2">
                  <c:v>30～49人</c:v>
                </c:pt>
                <c:pt idx="3">
                  <c:v>10～29人</c:v>
                </c:pt>
                <c:pt idx="4">
                  <c:v>5～9人</c:v>
                </c:pt>
                <c:pt idx="5">
                  <c:v>1～4人</c:v>
                </c:pt>
              </c:strCache>
            </c:strRef>
          </c:cat>
          <c:val>
            <c:numRef>
              <c:f>'31（問23）'!$AZ$28:$AZ$33</c:f>
              <c:numCache>
                <c:formatCode>0.0%</c:formatCode>
                <c:ptCount val="6"/>
                <c:pt idx="0">
                  <c:v>0</c:v>
                </c:pt>
                <c:pt idx="1">
                  <c:v>0</c:v>
                </c:pt>
                <c:pt idx="2">
                  <c:v>0</c:v>
                </c:pt>
                <c:pt idx="3">
                  <c:v>4.11522633744856E-3</c:v>
                </c:pt>
                <c:pt idx="4">
                  <c:v>6.6445182724252493E-3</c:v>
                </c:pt>
                <c:pt idx="5">
                  <c:v>8.4033613445378148E-3</c:v>
                </c:pt>
              </c:numCache>
            </c:numRef>
          </c:val>
          <c:extLst>
            <c:ext xmlns:c16="http://schemas.microsoft.com/office/drawing/2014/chart" uri="{C3380CC4-5D6E-409C-BE32-E72D297353CC}">
              <c16:uniqueId val="{00000028-8866-4A62-B7AD-C4BA71AB5788}"/>
            </c:ext>
          </c:extLst>
        </c:ser>
        <c:ser>
          <c:idx val="9"/>
          <c:order val="9"/>
          <c:tx>
            <c:strRef>
              <c:f>'31（問23）'!$BA$27</c:f>
              <c:strCache>
                <c:ptCount val="1"/>
                <c:pt idx="0">
                  <c:v>雇用調整
していない</c:v>
                </c:pt>
              </c:strCache>
            </c:strRef>
          </c:tx>
          <c:spPr>
            <a:pattFill prst="narVert">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0"/>
                  <c:y val="-4.115226337448635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EB2-4ED7-9742-D893464D0676}"/>
                </c:ext>
              </c:extLst>
            </c:dLbl>
            <c:dLbl>
              <c:idx val="1"/>
              <c:layout>
                <c:manualLayout>
                  <c:x val="5.35461179802337E-3"/>
                  <c:y val="7.544494464011847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8866-4A62-B7AD-C4BA71AB5788}"/>
                </c:ext>
              </c:extLst>
            </c:dLbl>
            <c:dLbl>
              <c:idx val="2"/>
              <c:layout>
                <c:manualLayout>
                  <c:x val="8.924587237840250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8866-4A62-B7AD-C4BA71AB5788}"/>
                </c:ext>
              </c:extLst>
            </c:dLbl>
            <c:numFmt formatCode="0.0%;\-#;;" sourceLinked="0"/>
            <c:spPr>
              <a:solidFill>
                <a:schemeClr val="bg1"/>
              </a:solidFill>
              <a:ln>
                <a:solidFill>
                  <a:schemeClr val="tx1"/>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'31（問23）'!$AQ$28:$AQ$33</c:f>
              <c:strCache>
                <c:ptCount val="6"/>
                <c:pt idx="0">
                  <c:v>100人以上</c:v>
                </c:pt>
                <c:pt idx="1">
                  <c:v>50～99人</c:v>
                </c:pt>
                <c:pt idx="2">
                  <c:v>30～49人</c:v>
                </c:pt>
                <c:pt idx="3">
                  <c:v>10～29人</c:v>
                </c:pt>
                <c:pt idx="4">
                  <c:v>5～9人</c:v>
                </c:pt>
                <c:pt idx="5">
                  <c:v>1～4人</c:v>
                </c:pt>
              </c:strCache>
            </c:strRef>
          </c:cat>
          <c:val>
            <c:numRef>
              <c:f>'31（問23）'!$BA$28:$BA$33</c:f>
              <c:numCache>
                <c:formatCode>0.0%</c:formatCode>
                <c:ptCount val="6"/>
                <c:pt idx="0">
                  <c:v>0</c:v>
                </c:pt>
                <c:pt idx="1">
                  <c:v>0</c:v>
                </c:pt>
                <c:pt idx="2">
                  <c:v>3.125E-2</c:v>
                </c:pt>
                <c:pt idx="3">
                  <c:v>6.1728395061728392E-2</c:v>
                </c:pt>
                <c:pt idx="4">
                  <c:v>0.11627906976744186</c:v>
                </c:pt>
                <c:pt idx="5">
                  <c:v>0.1953781512605042</c:v>
                </c:pt>
              </c:numCache>
            </c:numRef>
          </c:val>
          <c:extLst>
            <c:ext xmlns:c16="http://schemas.microsoft.com/office/drawing/2014/chart" uri="{C3380CC4-5D6E-409C-BE32-E72D297353CC}">
              <c16:uniqueId val="{0000002B-8866-4A62-B7AD-C4BA71AB5788}"/>
            </c:ext>
          </c:extLst>
        </c:ser>
        <c:ser>
          <c:idx val="10"/>
          <c:order val="10"/>
          <c:tx>
            <c:strRef>
              <c:f>'31（問23）'!$BB$27</c:f>
              <c:strCache>
                <c:ptCount val="1"/>
                <c:pt idx="0">
                  <c:v>無回答</c:v>
                </c:pt>
              </c:strCache>
            </c:strRef>
          </c:tx>
          <c:spPr>
            <a:pattFill prst="pct20">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0709504685408169E-2"/>
                  <c:y val="-7.544494464011847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4113-4892-BDA6-7CC2856DCD4D}"/>
                </c:ext>
              </c:extLst>
            </c:dLbl>
            <c:numFmt formatCode="0.0%;\-#;;" sourceLinked="0"/>
            <c:spPr>
              <a:solidFill>
                <a:schemeClr val="bg1"/>
              </a:solidFill>
              <a:ln>
                <a:solidFill>
                  <a:schemeClr val="tx1"/>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'31（問23）'!$AQ$28:$AQ$33</c:f>
              <c:strCache>
                <c:ptCount val="6"/>
                <c:pt idx="0">
                  <c:v>100人以上</c:v>
                </c:pt>
                <c:pt idx="1">
                  <c:v>50～99人</c:v>
                </c:pt>
                <c:pt idx="2">
                  <c:v>30～49人</c:v>
                </c:pt>
                <c:pt idx="3">
                  <c:v>10～29人</c:v>
                </c:pt>
                <c:pt idx="4">
                  <c:v>5～9人</c:v>
                </c:pt>
                <c:pt idx="5">
                  <c:v>1～4人</c:v>
                </c:pt>
              </c:strCache>
            </c:strRef>
          </c:cat>
          <c:val>
            <c:numRef>
              <c:f>'31（問23）'!$BB$28:$BB$33</c:f>
              <c:numCache>
                <c:formatCode>0.0%</c:formatCode>
                <c:ptCount val="6"/>
                <c:pt idx="0">
                  <c:v>0</c:v>
                </c:pt>
                <c:pt idx="1">
                  <c:v>0</c:v>
                </c:pt>
                <c:pt idx="2">
                  <c:v>0</c:v>
                </c:pt>
                <c:pt idx="3">
                  <c:v>1.2345679012345678E-2</c:v>
                </c:pt>
                <c:pt idx="4">
                  <c:v>9.9667774086378731E-3</c:v>
                </c:pt>
                <c:pt idx="5">
                  <c:v>6.0924369747899158E-2</c:v>
                </c:pt>
              </c:numCache>
            </c:numRef>
          </c:val>
          <c:extLst>
            <c:ext xmlns:c16="http://schemas.microsoft.com/office/drawing/2014/chart" uri="{C3380CC4-5D6E-409C-BE32-E72D297353CC}">
              <c16:uniqueId val="{0000002C-8866-4A62-B7AD-C4BA71AB5788}"/>
            </c:ext>
          </c:extLst>
        </c:ser>
        <c:dLbls>
          <c:showLegendKey val="0"/>
          <c:showVal val="0"/>
          <c:showCatName val="0"/>
          <c:showSerName val="0"/>
          <c:showPercent val="0"/>
          <c:showBubbleSize val="0"/>
        </c:dLbls>
        <c:gapWidth val="30"/>
        <c:overlap val="100"/>
        <c:axId val="87854464"/>
        <c:axId val="87872640"/>
      </c:barChart>
      <c:catAx>
        <c:axId val="8785446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87872640"/>
        <c:crosses val="autoZero"/>
        <c:auto val="1"/>
        <c:lblAlgn val="ctr"/>
        <c:lblOffset val="100"/>
        <c:tickLblSkip val="1"/>
        <c:tickMarkSkip val="1"/>
        <c:noMultiLvlLbl val="0"/>
      </c:catAx>
      <c:valAx>
        <c:axId val="8787264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25" b="0" i="0" u="none" strike="noStrike" baseline="0">
                <a:solidFill>
                  <a:srgbClr val="000000"/>
                </a:solidFill>
                <a:latin typeface="ＭＳ Ｐゴシック"/>
                <a:ea typeface="ＭＳ Ｐゴシック"/>
                <a:cs typeface="ＭＳ Ｐゴシック"/>
              </a:defRPr>
            </a:pPr>
            <a:endParaRPr lang="ja-JP"/>
          </a:p>
        </c:txPr>
        <c:crossAx val="87854464"/>
        <c:crosses val="autoZero"/>
        <c:crossBetween val="between"/>
      </c:valAx>
      <c:spPr>
        <a:noFill/>
        <a:ln w="25400">
          <a:noFill/>
        </a:ln>
      </c:spPr>
    </c:plotArea>
    <c:legend>
      <c:legendPos val="b"/>
      <c:layout>
        <c:manualLayout>
          <c:xMode val="edge"/>
          <c:yMode val="edge"/>
          <c:x val="1.7402945113788489E-2"/>
          <c:y val="0.80247140403745831"/>
          <c:w val="0.92637342018994617"/>
          <c:h val="0.18827225300541139"/>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75"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4696985604072219"/>
          <c:y val="1.1312217194570135E-2"/>
        </c:manualLayout>
      </c:layout>
      <c:overlay val="0"/>
      <c:spPr>
        <a:noFill/>
        <a:ln w="25400">
          <a:noFill/>
        </a:ln>
      </c:spPr>
    </c:title>
    <c:autoTitleDeleted val="0"/>
    <c:plotArea>
      <c:layout>
        <c:manualLayout>
          <c:layoutTarget val="inner"/>
          <c:xMode val="edge"/>
          <c:yMode val="edge"/>
          <c:x val="0.14848506818931728"/>
          <c:y val="9.0497837530310474E-2"/>
          <c:w val="0.7181828808340448"/>
          <c:h val="0.84615478090840301"/>
        </c:manualLayout>
      </c:layout>
      <c:barChart>
        <c:barDir val="bar"/>
        <c:grouping val="percentStacked"/>
        <c:varyColors val="0"/>
        <c:ser>
          <c:idx val="0"/>
          <c:order val="0"/>
          <c:tx>
            <c:strRef>
              <c:f>'25（問21）'!$BD$10</c:f>
              <c:strCache>
                <c:ptCount val="1"/>
                <c:pt idx="0">
                  <c:v>あり</c:v>
                </c:pt>
              </c:strCache>
            </c:strRef>
          </c:tx>
          <c:spPr>
            <a:pattFill prst="pct60">
              <a:fgClr>
                <a:schemeClr val="tx1"/>
              </a:fgClr>
              <a:bgClr>
                <a:schemeClr val="bg1"/>
              </a:bgClr>
            </a:pattFill>
            <a:ln w="12700">
              <a:solidFill>
                <a:srgbClr val="000000"/>
              </a:solidFill>
              <a:prstDash val="solid"/>
            </a:ln>
          </c:spPr>
          <c:invertIfNegative val="0"/>
          <c:dLbls>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'25（問21）'!$BC$11:$BC$23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'25（問21）'!$BD$11:$BD$23</c:f>
              <c:numCache>
                <c:formatCode>0.0%</c:formatCode>
                <c:ptCount val="13"/>
                <c:pt idx="0">
                  <c:v>0</c:v>
                </c:pt>
                <c:pt idx="1">
                  <c:v>0.55140186915887845</c:v>
                </c:pt>
                <c:pt idx="2">
                  <c:v>0.60162601626016265</c:v>
                </c:pt>
                <c:pt idx="3">
                  <c:v>0.65217391304347827</c:v>
                </c:pt>
                <c:pt idx="4">
                  <c:v>0.6333333333333333</c:v>
                </c:pt>
                <c:pt idx="5">
                  <c:v>0.33333333333333331</c:v>
                </c:pt>
                <c:pt idx="6">
                  <c:v>0.33333333333333331</c:v>
                </c:pt>
                <c:pt idx="7">
                  <c:v>0.6875</c:v>
                </c:pt>
                <c:pt idx="8">
                  <c:v>0.59473684210526312</c:v>
                </c:pt>
                <c:pt idx="9">
                  <c:v>0.92307692307692313</c:v>
                </c:pt>
                <c:pt idx="10">
                  <c:v>1</c:v>
                </c:pt>
                <c:pt idx="11">
                  <c:v>0.62874251497005984</c:v>
                </c:pt>
                <c:pt idx="12">
                  <c:v>0.5506607929515418</c:v>
                </c:pt>
              </c:numCache>
            </c:numRef>
          </c:val>
          <c:extLst>
            <c:ext xmlns:c16="http://schemas.microsoft.com/office/drawing/2014/chart" uri="{C3380CC4-5D6E-409C-BE32-E72D297353CC}">
              <c16:uniqueId val="{00000000-35E9-413D-A14F-C4CFE2F2CFDD}"/>
            </c:ext>
          </c:extLst>
        </c:ser>
        <c:ser>
          <c:idx val="1"/>
          <c:order val="1"/>
          <c:tx>
            <c:strRef>
              <c:f>'25（問21）'!$BE$10</c:f>
              <c:strCache>
                <c:ptCount val="1"/>
                <c:pt idx="0">
                  <c:v>なし</c:v>
                </c:pt>
              </c:strCache>
            </c:strRef>
          </c:tx>
          <c:spPr>
            <a:solidFill>
              <a:schemeClr val="bg1"/>
            </a:solidFill>
            <a:ln w="12700">
              <a:solidFill>
                <a:srgbClr val="000000"/>
              </a:solidFill>
              <a:prstDash val="solid"/>
            </a:ln>
          </c:spPr>
          <c:invertIfNegative val="0"/>
          <c:dLbls>
            <c:dLbl>
              <c:idx val="6"/>
              <c:layout>
                <c:manualLayout>
                  <c:x val="-1.7651597866322824E-2"/>
                  <c:y val="-2.413205697658284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5E9-413D-A14F-C4CFE2F2CFDD}"/>
                </c:ext>
              </c:extLst>
            </c:dLbl>
            <c:dLbl>
              <c:idx val="7"/>
              <c:layout>
                <c:manualLayout>
                  <c:x val="-2.2045446515337998E-2"/>
                  <c:y val="-6.7291630112823429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5E9-413D-A14F-C4CFE2F2CFDD}"/>
                </c:ext>
              </c:extLst>
            </c:dLbl>
            <c:numFmt formatCode="0.0%;\-#;;" sourceLinked="0"/>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'25（問21）'!$BC$11:$BC$23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'25（問21）'!$BE$11:$BE$23</c:f>
              <c:numCache>
                <c:formatCode>0.0%</c:formatCode>
                <c:ptCount val="13"/>
                <c:pt idx="0">
                  <c:v>0</c:v>
                </c:pt>
                <c:pt idx="1">
                  <c:v>0.34579439252336447</c:v>
                </c:pt>
                <c:pt idx="2">
                  <c:v>0.35772357723577236</c:v>
                </c:pt>
                <c:pt idx="3">
                  <c:v>0.30434782608695654</c:v>
                </c:pt>
                <c:pt idx="4">
                  <c:v>0.35333333333333333</c:v>
                </c:pt>
                <c:pt idx="5">
                  <c:v>0.60606060606060608</c:v>
                </c:pt>
                <c:pt idx="6">
                  <c:v>0.5</c:v>
                </c:pt>
                <c:pt idx="7">
                  <c:v>0.3125</c:v>
                </c:pt>
                <c:pt idx="8">
                  <c:v>0.37368421052631579</c:v>
                </c:pt>
                <c:pt idx="9">
                  <c:v>7.6923076923076927E-2</c:v>
                </c:pt>
                <c:pt idx="10">
                  <c:v>0</c:v>
                </c:pt>
                <c:pt idx="11">
                  <c:v>0.3532934131736527</c:v>
                </c:pt>
                <c:pt idx="12">
                  <c:v>0.39207048458149779</c:v>
                </c:pt>
              </c:numCache>
            </c:numRef>
          </c:val>
          <c:extLst>
            <c:ext xmlns:c16="http://schemas.microsoft.com/office/drawing/2014/chart" uri="{C3380CC4-5D6E-409C-BE32-E72D297353CC}">
              <c16:uniqueId val="{00000003-35E9-413D-A14F-C4CFE2F2CFDD}"/>
            </c:ext>
          </c:extLst>
        </c:ser>
        <c:ser>
          <c:idx val="2"/>
          <c:order val="2"/>
          <c:tx>
            <c:strRef>
              <c:f>'25（問21）'!$BF$10</c:f>
              <c:strCache>
                <c:ptCount val="1"/>
                <c:pt idx="0">
                  <c:v>無回答</c:v>
                </c:pt>
              </c:strCache>
            </c:strRef>
          </c:tx>
          <c:spPr>
            <a:pattFill prst="pct10">
              <a:fgClr>
                <a:schemeClr val="tx1"/>
              </a:fgClr>
              <a:bgClr>
                <a:schemeClr val="bg1"/>
              </a:bgClr>
            </a:pattFill>
            <a:ln w="12700">
              <a:solidFill>
                <a:srgbClr val="000000"/>
              </a:solidFill>
              <a:prstDash val="solid"/>
            </a:ln>
          </c:spPr>
          <c:invertIfNegative val="0"/>
          <c:dLbls>
            <c:dLbl>
              <c:idx val="0"/>
              <c:layout>
                <c:manualLayout>
                  <c:x val="4.2550639079939945E-2"/>
                  <c:y val="7.194960258375812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5E9-413D-A14F-C4CFE2F2CFDD}"/>
                </c:ext>
              </c:extLst>
            </c:dLbl>
            <c:dLbl>
              <c:idx val="6"/>
              <c:layout>
                <c:manualLayout>
                  <c:x val="6.8050299682688919E-3"/>
                  <c:y val="-2.413512004547503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5E9-413D-A14F-C4CFE2F2CFDD}"/>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'25（問21）'!$BC$11:$BC$23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'25（問21）'!$BF$11:$BF$23</c:f>
              <c:numCache>
                <c:formatCode>0.0%</c:formatCode>
                <c:ptCount val="13"/>
                <c:pt idx="0">
                  <c:v>0</c:v>
                </c:pt>
                <c:pt idx="1">
                  <c:v>0.10280373831775701</c:v>
                </c:pt>
                <c:pt idx="2">
                  <c:v>4.065040650406504E-2</c:v>
                </c:pt>
                <c:pt idx="3">
                  <c:v>4.3478260869565216E-2</c:v>
                </c:pt>
                <c:pt idx="4">
                  <c:v>1.3333333333333334E-2</c:v>
                </c:pt>
                <c:pt idx="5">
                  <c:v>6.0606060606060608E-2</c:v>
                </c:pt>
                <c:pt idx="6">
                  <c:v>0.16666666666666666</c:v>
                </c:pt>
                <c:pt idx="7">
                  <c:v>0</c:v>
                </c:pt>
                <c:pt idx="8">
                  <c:v>3.1578947368421054E-2</c:v>
                </c:pt>
                <c:pt idx="9">
                  <c:v>0</c:v>
                </c:pt>
                <c:pt idx="10">
                  <c:v>0</c:v>
                </c:pt>
                <c:pt idx="11">
                  <c:v>1.7964071856287425E-2</c:v>
                </c:pt>
                <c:pt idx="12">
                  <c:v>5.7268722466960353E-2</c:v>
                </c:pt>
              </c:numCache>
            </c:numRef>
          </c:val>
          <c:extLst>
            <c:ext xmlns:c16="http://schemas.microsoft.com/office/drawing/2014/chart" uri="{C3380CC4-5D6E-409C-BE32-E72D297353CC}">
              <c16:uniqueId val="{00000006-35E9-413D-A14F-C4CFE2F2CFDD}"/>
            </c:ext>
          </c:extLst>
        </c:ser>
        <c:dLbls>
          <c:showLegendKey val="0"/>
          <c:showVal val="0"/>
          <c:showCatName val="0"/>
          <c:showSerName val="0"/>
          <c:showPercent val="0"/>
          <c:showBubbleSize val="0"/>
        </c:dLbls>
        <c:gapWidth val="40"/>
        <c:overlap val="100"/>
        <c:axId val="33951744"/>
        <c:axId val="33953280"/>
      </c:barChart>
      <c:catAx>
        <c:axId val="3395174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953280"/>
        <c:crosses val="autoZero"/>
        <c:auto val="1"/>
        <c:lblAlgn val="ctr"/>
        <c:lblOffset val="100"/>
        <c:tickLblSkip val="1"/>
        <c:tickMarkSkip val="1"/>
        <c:noMultiLvlLbl val="0"/>
      </c:catAx>
      <c:valAx>
        <c:axId val="3395328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951744"/>
        <c:crosses val="autoZero"/>
        <c:crossBetween val="between"/>
      </c:valAx>
      <c:spPr>
        <a:noFill/>
        <a:ln w="25400">
          <a:noFill/>
        </a:ln>
      </c:spPr>
    </c:plotArea>
    <c:legend>
      <c:legendPos val="r"/>
      <c:layout>
        <c:manualLayout>
          <c:xMode val="edge"/>
          <c:yMode val="edge"/>
          <c:x val="0.88181945438638343"/>
          <c:y val="0.34841676464650062"/>
          <c:w val="0.11060621967708584"/>
          <c:h val="0.1809957126399923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6.7204301075268818E-3"/>
          <c:y val="9.2081031307550652E-3"/>
        </c:manualLayout>
      </c:layout>
      <c:overlay val="0"/>
      <c:spPr>
        <a:noFill/>
        <a:ln w="25400">
          <a:noFill/>
        </a:ln>
      </c:spPr>
    </c:title>
    <c:autoTitleDeleted val="0"/>
    <c:plotArea>
      <c:layout>
        <c:manualLayout>
          <c:layoutTarget val="inner"/>
          <c:xMode val="edge"/>
          <c:yMode val="edge"/>
          <c:x val="0.1384410419305511"/>
          <c:y val="2.9465983011738556E-2"/>
          <c:w val="0.82258172486890546"/>
          <c:h val="0.79742316525517465"/>
        </c:manualLayout>
      </c:layout>
      <c:barChart>
        <c:barDir val="bar"/>
        <c:grouping val="percentStacked"/>
        <c:varyColors val="0"/>
        <c:ser>
          <c:idx val="0"/>
          <c:order val="0"/>
          <c:tx>
            <c:strRef>
              <c:f>'31（問23）'!$AR$9</c:f>
              <c:strCache>
                <c:ptCount val="1"/>
                <c:pt idx="0">
                  <c:v>大量退職</c:v>
                </c:pt>
              </c:strCache>
            </c:strRef>
          </c:tx>
          <c:spPr>
            <a:solidFill>
              <a:srgbClr val="FFFFFF"/>
            </a:solidFill>
            <a:ln w="12700">
              <a:solidFill>
                <a:srgbClr val="000000"/>
              </a:solidFill>
              <a:prstDash val="solid"/>
            </a:ln>
          </c:spPr>
          <c:invertIfNegative val="0"/>
          <c:dLbls>
            <c:dLbl>
              <c:idx val="1"/>
              <c:layout>
                <c:manualLayout>
                  <c:x val="-3.5842293906810036E-3"/>
                  <c:y val="9.003374608986514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229-47A3-9964-1A1565898B7C}"/>
                </c:ext>
              </c:extLst>
            </c:dLbl>
            <c:dLbl>
              <c:idx val="4"/>
              <c:layout>
                <c:manualLayout>
                  <c:x val="5.3763440860215058E-3"/>
                  <c:y val="-2.455494168201350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229-47A3-9964-1A1565898B7C}"/>
                </c:ext>
              </c:extLst>
            </c:dLbl>
            <c:dLbl>
              <c:idx val="8"/>
              <c:layout>
                <c:manualLayout>
                  <c:x val="5.3763440860215058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229-47A3-9964-1A1565898B7C}"/>
                </c:ext>
              </c:extLst>
            </c:dLbl>
            <c:dLbl>
              <c:idx val="11"/>
              <c:layout>
                <c:manualLayout>
                  <c:x val="1.7919735839471678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229-47A3-9964-1A1565898B7C}"/>
                </c:ext>
              </c:extLst>
            </c:dLbl>
            <c:numFmt formatCode="0.0%;\-#;;" sourceLinked="0"/>
            <c:spPr>
              <a:solidFill>
                <a:schemeClr val="bg1"/>
              </a:solidFill>
              <a:ln w="3175">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'31（問23）'!$AQ$10:$AQ$22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'31（問23）'!$AR$10:$AR$22</c:f>
              <c:numCache>
                <c:formatCode>0.0%</c:formatCode>
                <c:ptCount val="13"/>
                <c:pt idx="0">
                  <c:v>0</c:v>
                </c:pt>
                <c:pt idx="1">
                  <c:v>0</c:v>
                </c:pt>
                <c:pt idx="2">
                  <c:v>0</c:v>
                </c:pt>
                <c:pt idx="3">
                  <c:v>0</c:v>
                </c:pt>
                <c:pt idx="4">
                  <c:v>6.6666666666666671E-3</c:v>
                </c:pt>
                <c:pt idx="5">
                  <c:v>0</c:v>
                </c:pt>
                <c:pt idx="6">
                  <c:v>0</c:v>
                </c:pt>
                <c:pt idx="7">
                  <c:v>0</c:v>
                </c:pt>
                <c:pt idx="8">
                  <c:v>0</c:v>
                </c:pt>
                <c:pt idx="9">
                  <c:v>0</c:v>
                </c:pt>
                <c:pt idx="10">
                  <c:v>0</c:v>
                </c:pt>
                <c:pt idx="11">
                  <c:v>5.9880239520958087E-3</c:v>
                </c:pt>
                <c:pt idx="12">
                  <c:v>1.3215859030837005E-2</c:v>
                </c:pt>
              </c:numCache>
            </c:numRef>
          </c:val>
          <c:extLst>
            <c:ext xmlns:c16="http://schemas.microsoft.com/office/drawing/2014/chart" uri="{C3380CC4-5D6E-409C-BE32-E72D297353CC}">
              <c16:uniqueId val="{00000004-8229-47A3-9964-1A1565898B7C}"/>
            </c:ext>
          </c:extLst>
        </c:ser>
        <c:ser>
          <c:idx val="1"/>
          <c:order val="1"/>
          <c:tx>
            <c:strRef>
              <c:f>'31（問23）'!$AS$9</c:f>
              <c:strCache>
                <c:ptCount val="1"/>
                <c:pt idx="0">
                  <c:v>若年層
定着率</c:v>
                </c:pt>
              </c:strCache>
            </c:strRef>
          </c:tx>
          <c:spPr>
            <a:solidFill>
              <a:srgbClr val="FFFFFF"/>
            </a:solidFill>
            <a:ln w="12700">
              <a:solidFill>
                <a:srgbClr val="000000"/>
              </a:solidFill>
              <a:prstDash val="solid"/>
            </a:ln>
          </c:spPr>
          <c:invertIfNegative val="0"/>
          <c:dLbls>
            <c:dLbl>
              <c:idx val="1"/>
              <c:layout>
                <c:manualLayout>
                  <c:x val="0"/>
                  <c:y val="9.003374608986514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229-47A3-9964-1A1565898B7C}"/>
                </c:ext>
              </c:extLst>
            </c:dLbl>
            <c:dLbl>
              <c:idx val="2"/>
              <c:layout>
                <c:manualLayout>
                  <c:x val="-3.3598622752801062E-4"/>
                  <c:y val="-1.468462850983406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229-47A3-9964-1A1565898B7C}"/>
                </c:ext>
              </c:extLst>
            </c:dLbl>
            <c:dLbl>
              <c:idx val="4"/>
              <c:layout>
                <c:manualLayout>
                  <c:x val="1.3104873987525753E-2"/>
                  <c:y val="-2.790562781862301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229-47A3-9964-1A1565898B7C}"/>
                </c:ext>
              </c:extLst>
            </c:dLbl>
            <c:dLbl>
              <c:idx val="5"/>
              <c:layout>
                <c:manualLayout>
                  <c:x val="-1.612903225806453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229-47A3-9964-1A1565898B7C}"/>
                </c:ext>
              </c:extLst>
            </c:dLbl>
            <c:dLbl>
              <c:idx val="7"/>
              <c:layout>
                <c:manualLayout>
                  <c:x val="2.8898202240848596E-3"/>
                  <c:y val="7.50762508277625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229-47A3-9964-1A1565898B7C}"/>
                </c:ext>
              </c:extLst>
            </c:dLbl>
            <c:dLbl>
              <c:idx val="8"/>
              <c:layout>
                <c:manualLayout>
                  <c:x val="6.182090141958062E-3"/>
                  <c:y val="7.0377943088605641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229-47A3-9964-1A1565898B7C}"/>
                </c:ext>
              </c:extLst>
            </c:dLbl>
            <c:dLbl>
              <c:idx val="9"/>
              <c:layout>
                <c:manualLayout>
                  <c:x val="-8.9605734767025085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229-47A3-9964-1A1565898B7C}"/>
                </c:ext>
              </c:extLst>
            </c:dLbl>
            <c:dLbl>
              <c:idx val="10"/>
              <c:layout>
                <c:manualLayout>
                  <c:x val="1.075268817204301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229-47A3-9964-1A1565898B7C}"/>
                </c:ext>
              </c:extLst>
            </c:dLbl>
            <c:dLbl>
              <c:idx val="11"/>
              <c:layout>
                <c:manualLayout>
                  <c:x val="6.6899500465667601E-3"/>
                  <c:y val="-5.1816727328995893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229-47A3-9964-1A1565898B7C}"/>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'31（問23）'!$AQ$10:$AQ$22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'31（問23）'!$AS$10:$AS$22</c:f>
              <c:numCache>
                <c:formatCode>0.0%</c:formatCode>
                <c:ptCount val="13"/>
                <c:pt idx="0">
                  <c:v>0</c:v>
                </c:pt>
                <c:pt idx="1">
                  <c:v>9.3457943925233641E-2</c:v>
                </c:pt>
                <c:pt idx="2">
                  <c:v>0.13008130081300814</c:v>
                </c:pt>
                <c:pt idx="3">
                  <c:v>0</c:v>
                </c:pt>
                <c:pt idx="4">
                  <c:v>0.06</c:v>
                </c:pt>
                <c:pt idx="5">
                  <c:v>6.0606060606060608E-2</c:v>
                </c:pt>
                <c:pt idx="6">
                  <c:v>0</c:v>
                </c:pt>
                <c:pt idx="7">
                  <c:v>6.25E-2</c:v>
                </c:pt>
                <c:pt idx="8">
                  <c:v>0.10526315789473684</c:v>
                </c:pt>
                <c:pt idx="9">
                  <c:v>7.6923076923076927E-2</c:v>
                </c:pt>
                <c:pt idx="10">
                  <c:v>0.16666666666666666</c:v>
                </c:pt>
                <c:pt idx="11">
                  <c:v>8.9820359281437126E-2</c:v>
                </c:pt>
                <c:pt idx="12">
                  <c:v>0.20704845814977973</c:v>
                </c:pt>
              </c:numCache>
            </c:numRef>
          </c:val>
          <c:extLst>
            <c:ext xmlns:c16="http://schemas.microsoft.com/office/drawing/2014/chart" uri="{C3380CC4-5D6E-409C-BE32-E72D297353CC}">
              <c16:uniqueId val="{0000000E-8229-47A3-9964-1A1565898B7C}"/>
            </c:ext>
          </c:extLst>
        </c:ser>
        <c:ser>
          <c:idx val="2"/>
          <c:order val="2"/>
          <c:tx>
            <c:strRef>
              <c:f>'31（問23）'!$AT$9</c:f>
              <c:strCache>
                <c:ptCount val="1"/>
                <c:pt idx="0">
                  <c:v>女性
労働環境</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4"/>
              <c:layout>
                <c:manualLayout>
                  <c:x val="7.7285299015042476E-3"/>
                  <c:y val="2.12042555454048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8229-47A3-9964-1A1565898B7C}"/>
                </c:ext>
              </c:extLst>
            </c:dLbl>
            <c:dLbl>
              <c:idx val="5"/>
              <c:layout>
                <c:manualLayout>
                  <c:x val="-1.7921146953405018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8229-47A3-9964-1A1565898B7C}"/>
                </c:ext>
              </c:extLst>
            </c:dLbl>
            <c:dLbl>
              <c:idx val="7"/>
              <c:layout>
                <c:manualLayout>
                  <c:x val="-4.6817938080320606E-3"/>
                  <c:y val="1.364636050327963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8229-47A3-9964-1A1565898B7C}"/>
                </c:ext>
              </c:extLst>
            </c:dLbl>
            <c:dLbl>
              <c:idx val="8"/>
              <c:layout>
                <c:manualLayout>
                  <c:x val="5.1660881099539974E-4"/>
                  <c:y val="1.931526514986731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8229-47A3-9964-1A1565898B7C}"/>
                </c:ext>
              </c:extLst>
            </c:dLbl>
            <c:dLbl>
              <c:idx val="10"/>
              <c:layout>
                <c:manualLayout>
                  <c:x val="7.1684587813620072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8229-47A3-9964-1A1565898B7C}"/>
                </c:ext>
              </c:extLst>
            </c:dLbl>
            <c:dLbl>
              <c:idx val="11"/>
              <c:layout>
                <c:manualLayout>
                  <c:x val="9.6428470634719043E-3"/>
                  <c:y val="1.789803898822039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8229-47A3-9964-1A1565898B7C}"/>
                </c:ext>
              </c:extLst>
            </c:dLbl>
            <c:dLbl>
              <c:idx val="12"/>
              <c:layout>
                <c:manualLayout>
                  <c:x val="8.80143570043891E-4"/>
                  <c:y val="-1.32685740291533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8229-47A3-9964-1A1565898B7C}"/>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'31（問23）'!$AQ$10:$AQ$22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'31（問23）'!$AT$10:$AT$22</c:f>
              <c:numCache>
                <c:formatCode>0.0%</c:formatCode>
                <c:ptCount val="13"/>
                <c:pt idx="0">
                  <c:v>0</c:v>
                </c:pt>
                <c:pt idx="1">
                  <c:v>9.3457943925233638E-3</c:v>
                </c:pt>
                <c:pt idx="2">
                  <c:v>1.6260162601626018E-2</c:v>
                </c:pt>
                <c:pt idx="3">
                  <c:v>4.3478260869565216E-2</c:v>
                </c:pt>
                <c:pt idx="4">
                  <c:v>0.04</c:v>
                </c:pt>
                <c:pt idx="5">
                  <c:v>3.0303030303030304E-2</c:v>
                </c:pt>
                <c:pt idx="6">
                  <c:v>0</c:v>
                </c:pt>
                <c:pt idx="7">
                  <c:v>0</c:v>
                </c:pt>
                <c:pt idx="8">
                  <c:v>1.5789473684210527E-2</c:v>
                </c:pt>
                <c:pt idx="9">
                  <c:v>0</c:v>
                </c:pt>
                <c:pt idx="10">
                  <c:v>0</c:v>
                </c:pt>
                <c:pt idx="11">
                  <c:v>5.9880239520958087E-3</c:v>
                </c:pt>
                <c:pt idx="12">
                  <c:v>4.4052863436123352E-3</c:v>
                </c:pt>
              </c:numCache>
            </c:numRef>
          </c:val>
          <c:extLst>
            <c:ext xmlns:c16="http://schemas.microsoft.com/office/drawing/2014/chart" uri="{C3380CC4-5D6E-409C-BE32-E72D297353CC}">
              <c16:uniqueId val="{00000016-8229-47A3-9964-1A1565898B7C}"/>
            </c:ext>
          </c:extLst>
        </c:ser>
        <c:ser>
          <c:idx val="3"/>
          <c:order val="3"/>
          <c:tx>
            <c:strRef>
              <c:f>'31（問23）'!$AU$9</c:f>
              <c:strCache>
                <c:ptCount val="1"/>
                <c:pt idx="0">
                  <c:v>人材確保</c:v>
                </c:pt>
              </c:strCache>
            </c:strRef>
          </c:tx>
          <c:spPr>
            <a:pattFill prst="dkHorz">
              <a:fgClr>
                <a:srgbClr xmlns:mc="http://schemas.openxmlformats.org/markup-compatibility/2006" xmlns:a14="http://schemas.microsoft.com/office/drawing/2010/main" val="808080" mc:Ignorable="a14" a14:legacySpreadsheetColorIndex="2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3.7634408602150574E-2"/>
                  <c:y val="9.003374608986514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8229-47A3-9964-1A1565898B7C}"/>
                </c:ext>
              </c:extLst>
            </c:dLbl>
            <c:dLbl>
              <c:idx val="3"/>
              <c:layout>
                <c:manualLayout>
                  <c:x val="5.0403032748495237E-3"/>
                  <c:y val="-2.743479943845947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8229-47A3-9964-1A1565898B7C}"/>
                </c:ext>
              </c:extLst>
            </c:dLbl>
            <c:dLbl>
              <c:idx val="6"/>
              <c:layout>
                <c:manualLayout>
                  <c:x val="-8.9605734767025085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8229-47A3-9964-1A1565898B7C}"/>
                </c:ext>
              </c:extLst>
            </c:dLbl>
            <c:dLbl>
              <c:idx val="7"/>
              <c:layout>
                <c:manualLayout>
                  <c:x val="1.7919735839471678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8229-47A3-9964-1A1565898B7C}"/>
                </c:ext>
              </c:extLst>
            </c:dLbl>
            <c:dLbl>
              <c:idx val="9"/>
              <c:layout>
                <c:manualLayout>
                  <c:x val="1.2656898294248535E-2"/>
                  <c:y val="6.5643366775269797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8229-47A3-9964-1A1565898B7C}"/>
                </c:ext>
              </c:extLst>
            </c:dLbl>
            <c:dLbl>
              <c:idx val="10"/>
              <c:layout>
                <c:manualLayout>
                  <c:x val="-3.879481952266995E-3"/>
                  <c:y val="-6.1860245054703175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8229-47A3-9964-1A1565898B7C}"/>
                </c:ext>
              </c:extLst>
            </c:dLbl>
            <c:numFmt formatCode="0.0%;\-#;;" sourceLinked="0"/>
            <c:spPr>
              <a:solidFill>
                <a:srgbClr val="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'31（問23）'!$AQ$10:$AQ$22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'31（問23）'!$AU$10:$AU$22</c:f>
              <c:numCache>
                <c:formatCode>0.0%</c:formatCode>
                <c:ptCount val="13"/>
                <c:pt idx="0">
                  <c:v>0</c:v>
                </c:pt>
                <c:pt idx="1">
                  <c:v>0.32710280373831774</c:v>
                </c:pt>
                <c:pt idx="2">
                  <c:v>0.43902439024390244</c:v>
                </c:pt>
                <c:pt idx="3">
                  <c:v>0.60869565217391308</c:v>
                </c:pt>
                <c:pt idx="4">
                  <c:v>0.46666666666666667</c:v>
                </c:pt>
                <c:pt idx="5">
                  <c:v>0.27272727272727271</c:v>
                </c:pt>
                <c:pt idx="6">
                  <c:v>5.5555555555555552E-2</c:v>
                </c:pt>
                <c:pt idx="7">
                  <c:v>0.25</c:v>
                </c:pt>
                <c:pt idx="8">
                  <c:v>0.23157894736842105</c:v>
                </c:pt>
                <c:pt idx="9">
                  <c:v>0.30769230769230771</c:v>
                </c:pt>
                <c:pt idx="10">
                  <c:v>0.5</c:v>
                </c:pt>
                <c:pt idx="11">
                  <c:v>0.3652694610778443</c:v>
                </c:pt>
                <c:pt idx="12">
                  <c:v>0.43612334801762115</c:v>
                </c:pt>
              </c:numCache>
            </c:numRef>
          </c:val>
          <c:extLst>
            <c:ext xmlns:c16="http://schemas.microsoft.com/office/drawing/2014/chart" uri="{C3380CC4-5D6E-409C-BE32-E72D297353CC}">
              <c16:uniqueId val="{0000001D-8229-47A3-9964-1A1565898B7C}"/>
            </c:ext>
          </c:extLst>
        </c:ser>
        <c:ser>
          <c:idx val="4"/>
          <c:order val="4"/>
          <c:tx>
            <c:strRef>
              <c:f>'31（問23）'!$AV$9</c:f>
              <c:strCache>
                <c:ptCount val="1"/>
                <c:pt idx="0">
                  <c:v>高齢化</c:v>
                </c:pt>
              </c:strCache>
            </c:strRef>
          </c:tx>
          <c:spPr>
            <a:solidFill>
              <a:srgbClr val="808080"/>
            </a:solidFill>
            <a:ln w="12700">
              <a:solidFill>
                <a:srgbClr val="000000"/>
              </a:solidFill>
              <a:prstDash val="solid"/>
            </a:ln>
          </c:spPr>
          <c:invertIfNegative val="0"/>
          <c:dLbls>
            <c:dLbl>
              <c:idx val="1"/>
              <c:layout>
                <c:manualLayout>
                  <c:x val="-1.6800722490333869E-3"/>
                  <c:y val="-1.9334599749616934E-4"/>
                </c:manualLayout>
              </c:layout>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8229-47A3-9964-1A1565898B7C}"/>
                </c:ext>
              </c:extLst>
            </c:dLbl>
            <c:dLbl>
              <c:idx val="2"/>
              <c:layout>
                <c:manualLayout>
                  <c:x val="-1.1424871045337631E-3"/>
                  <c:y val="-1.46844382554613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8229-47A3-9964-1A1565898B7C}"/>
                </c:ext>
              </c:extLst>
            </c:dLbl>
            <c:dLbl>
              <c:idx val="3"/>
              <c:layout>
                <c:manualLayout>
                  <c:x val="-2.0049281262322895E-2"/>
                  <c:y val="-9.018560056122200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8229-47A3-9964-1A1565898B7C}"/>
                </c:ext>
              </c:extLst>
            </c:dLbl>
            <c:dLbl>
              <c:idx val="4"/>
              <c:layout>
                <c:manualLayout>
                  <c:x val="-1.8257226497024666E-2"/>
                  <c:y val="-3.3507483968080941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8229-47A3-9964-1A1565898B7C}"/>
                </c:ext>
              </c:extLst>
            </c:dLbl>
            <c:dLbl>
              <c:idx val="6"/>
              <c:layout>
                <c:manualLayout>
                  <c:x val="-2.688172043010752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8229-47A3-9964-1A1565898B7C}"/>
                </c:ext>
              </c:extLst>
            </c:dLbl>
            <c:dLbl>
              <c:idx val="7"/>
              <c:layout>
                <c:manualLayout>
                  <c:x val="-1.7922558067338357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8229-47A3-9964-1A1565898B7C}"/>
                </c:ext>
              </c:extLst>
            </c:dLbl>
            <c:dLbl>
              <c:idx val="8"/>
              <c:layout>
                <c:manualLayout>
                  <c:x val="2.7509985034357694E-3"/>
                  <c:y val="-3.5934020286485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8229-47A3-9964-1A1565898B7C}"/>
                </c:ext>
              </c:extLst>
            </c:dLbl>
            <c:dLbl>
              <c:idx val="10"/>
              <c:layout>
                <c:manualLayout>
                  <c:x val="-1.7921146953405018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8229-47A3-9964-1A1565898B7C}"/>
                </c:ext>
              </c:extLst>
            </c:dLbl>
            <c:numFmt formatCode="0.0%;\-#;;" sourceLinked="0"/>
            <c:spPr>
              <a:pattFill prst="pct5">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FFFF" mc:Ignorable="a14" a14:legacySpreadsheetColorIndex="9"/>
                </a:bgClr>
              </a:patt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'31（問23）'!$AQ$10:$AQ$22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'31（問23）'!$AV$10:$AV$22</c:f>
              <c:numCache>
                <c:formatCode>0.0%</c:formatCode>
                <c:ptCount val="13"/>
                <c:pt idx="0">
                  <c:v>0</c:v>
                </c:pt>
                <c:pt idx="1">
                  <c:v>0.17757009345794392</c:v>
                </c:pt>
                <c:pt idx="2">
                  <c:v>0.15447154471544716</c:v>
                </c:pt>
                <c:pt idx="3">
                  <c:v>0.2608695652173913</c:v>
                </c:pt>
                <c:pt idx="4">
                  <c:v>0.16</c:v>
                </c:pt>
                <c:pt idx="5">
                  <c:v>0.12121212121212122</c:v>
                </c:pt>
                <c:pt idx="6">
                  <c:v>0.22222222222222221</c:v>
                </c:pt>
                <c:pt idx="7">
                  <c:v>0.25</c:v>
                </c:pt>
                <c:pt idx="8">
                  <c:v>0.33157894736842103</c:v>
                </c:pt>
                <c:pt idx="9">
                  <c:v>0.53846153846153844</c:v>
                </c:pt>
                <c:pt idx="10">
                  <c:v>0.16666666666666666</c:v>
                </c:pt>
                <c:pt idx="11">
                  <c:v>0.31736526946107785</c:v>
                </c:pt>
                <c:pt idx="12">
                  <c:v>0.21585903083700442</c:v>
                </c:pt>
              </c:numCache>
            </c:numRef>
          </c:val>
          <c:extLst>
            <c:ext xmlns:c16="http://schemas.microsoft.com/office/drawing/2014/chart" uri="{C3380CC4-5D6E-409C-BE32-E72D297353CC}">
              <c16:uniqueId val="{00000026-8229-47A3-9964-1A1565898B7C}"/>
            </c:ext>
          </c:extLst>
        </c:ser>
        <c:ser>
          <c:idx val="5"/>
          <c:order val="5"/>
          <c:tx>
            <c:strRef>
              <c:f>'31（問23）'!$AW$9</c:f>
              <c:strCache>
                <c:ptCount val="1"/>
                <c:pt idx="0">
                  <c:v>時間
短縮</c:v>
                </c:pt>
              </c:strCache>
            </c:strRef>
          </c:tx>
          <c:spPr>
            <a:pattFill prst="dashHorz">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1.2544802867383513E-2"/>
                  <c:y val="2.455494168201440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8229-47A3-9964-1A1565898B7C}"/>
                </c:ext>
              </c:extLst>
            </c:dLbl>
            <c:dLbl>
              <c:idx val="2"/>
              <c:layout>
                <c:manualLayout>
                  <c:x val="-2.329749103942652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8229-47A3-9964-1A1565898B7C}"/>
                </c:ext>
              </c:extLst>
            </c:dLbl>
            <c:dLbl>
              <c:idx val="4"/>
              <c:layout>
                <c:manualLayout>
                  <c:x val="-1.4336917562724014E-2"/>
                  <c:y val="2.45549416820135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8229-47A3-9964-1A1565898B7C}"/>
                </c:ext>
              </c:extLst>
            </c:dLbl>
            <c:dLbl>
              <c:idx val="5"/>
              <c:layout>
                <c:manualLayout>
                  <c:x val="-8.9605734767025085E-3"/>
                  <c:y val="2.45549416820135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A-8229-47A3-9964-1A1565898B7C}"/>
                </c:ext>
              </c:extLst>
            </c:dLbl>
            <c:dLbl>
              <c:idx val="8"/>
              <c:layout>
                <c:manualLayout>
                  <c:x val="-1.792114695340501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8229-47A3-9964-1A1565898B7C}"/>
                </c:ext>
              </c:extLst>
            </c:dLbl>
            <c:dLbl>
              <c:idx val="11"/>
              <c:layout>
                <c:manualLayout>
                  <c:x val="-2.688172043010752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8229-47A3-9964-1A1565898B7C}"/>
                </c:ext>
              </c:extLst>
            </c:dLbl>
            <c:dLbl>
              <c:idx val="12"/>
              <c:layout>
                <c:manualLayout>
                  <c:x val="-2.5089605734767026E-2"/>
                  <c:y val="-1.9334599750742356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8229-47A3-9964-1A1565898B7C}"/>
                </c:ext>
              </c:extLst>
            </c:dLbl>
            <c:numFmt formatCode="0.0%;\-#;;" sourceLinked="0"/>
            <c:spPr>
              <a:solidFill>
                <a:srgbClr val="FFFFFF"/>
              </a:solidFill>
              <a:ln>
                <a:solidFill>
                  <a:schemeClr val="tx1"/>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'31（問23）'!$AQ$10:$AQ$22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'31（問23）'!$AW$10:$AW$22</c:f>
              <c:numCache>
                <c:formatCode>0.0%</c:formatCode>
                <c:ptCount val="13"/>
                <c:pt idx="0">
                  <c:v>0</c:v>
                </c:pt>
                <c:pt idx="1">
                  <c:v>9.3457943925233638E-3</c:v>
                </c:pt>
                <c:pt idx="2">
                  <c:v>2.4390243902439025E-2</c:v>
                </c:pt>
                <c:pt idx="3">
                  <c:v>0</c:v>
                </c:pt>
                <c:pt idx="4">
                  <c:v>6.6666666666666671E-3</c:v>
                </c:pt>
                <c:pt idx="5">
                  <c:v>0</c:v>
                </c:pt>
                <c:pt idx="6">
                  <c:v>0</c:v>
                </c:pt>
                <c:pt idx="7">
                  <c:v>6.25E-2</c:v>
                </c:pt>
                <c:pt idx="8">
                  <c:v>1.5789473684210527E-2</c:v>
                </c:pt>
                <c:pt idx="9">
                  <c:v>0</c:v>
                </c:pt>
                <c:pt idx="10">
                  <c:v>0</c:v>
                </c:pt>
                <c:pt idx="11">
                  <c:v>1.7964071856287425E-2</c:v>
                </c:pt>
                <c:pt idx="12">
                  <c:v>3.0837004405286344E-2</c:v>
                </c:pt>
              </c:numCache>
            </c:numRef>
          </c:val>
          <c:extLst>
            <c:ext xmlns:c16="http://schemas.microsoft.com/office/drawing/2014/chart" uri="{C3380CC4-5D6E-409C-BE32-E72D297353CC}">
              <c16:uniqueId val="{0000002E-8229-47A3-9964-1A1565898B7C}"/>
            </c:ext>
          </c:extLst>
        </c:ser>
        <c:ser>
          <c:idx val="6"/>
          <c:order val="6"/>
          <c:tx>
            <c:strRef>
              <c:f>'31（問23）'!$AX$9</c:f>
              <c:strCache>
                <c:ptCount val="1"/>
                <c:pt idx="0">
                  <c:v>福利
充実</c:v>
                </c:pt>
              </c:strCache>
            </c:strRef>
          </c:tx>
          <c:spPr>
            <a:pattFill prst="dkDnDiag">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8.9605734767025085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B9E-406C-AE87-55AAC274B21B}"/>
                </c:ext>
              </c:extLst>
            </c:dLbl>
            <c:dLbl>
              <c:idx val="2"/>
              <c:layout>
                <c:manualLayout>
                  <c:x val="-3.5842293906810036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B9E-406C-AE87-55AAC274B21B}"/>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8229-47A3-9964-1A1565898B7C}"/>
                </c:ext>
              </c:extLst>
            </c:dLbl>
            <c:dLbl>
              <c:idx val="4"/>
              <c:layout>
                <c:manualLayout>
                  <c:x val="5.3763440860215058E-3"/>
                  <c:y val="2.455494168201350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8229-47A3-9964-1A1565898B7C}"/>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8229-47A3-9964-1A1565898B7C}"/>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8229-47A3-9964-1A1565898B7C}"/>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8229-47A3-9964-1A1565898B7C}"/>
                </c:ext>
              </c:extLst>
            </c:dLbl>
            <c:dLbl>
              <c:idx val="8"/>
              <c:layout>
                <c:manualLayout>
                  <c:x val="-1.3142022614730316E-16"/>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8229-47A3-9964-1A1565898B7C}"/>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8229-47A3-9964-1A1565898B7C}"/>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8229-47A3-9964-1A1565898B7C}"/>
                </c:ext>
              </c:extLst>
            </c:dLbl>
            <c:dLbl>
              <c:idx val="11"/>
              <c:layout>
                <c:manualLayout>
                  <c:x val="-3.5842293906810036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7-8229-47A3-9964-1A1565898B7C}"/>
                </c:ext>
              </c:extLst>
            </c:dLbl>
            <c:dLbl>
              <c:idx val="12"/>
              <c:layout>
                <c:manualLayout>
                  <c:x val="-1.7921146953405018E-3"/>
                  <c:y val="-5.6271091306165713E-18"/>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8229-47A3-9964-1A1565898B7C}"/>
                </c:ext>
              </c:extLst>
            </c:dLbl>
            <c:numFmt formatCode="0.0%;\-#;;" sourceLinked="0"/>
            <c:spPr>
              <a:solidFill>
                <a:srgbClr val="FFFFFF"/>
              </a:solidFill>
              <a:ln>
                <a:solidFill>
                  <a:schemeClr val="tx1"/>
                </a:solidFill>
              </a:ln>
            </c:spPr>
            <c:txPr>
              <a:bodyPr/>
              <a:lstStyle/>
              <a:p>
                <a:pPr>
                  <a:defRPr sz="7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'31（問23）'!$AQ$10:$AQ$22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'31（問23）'!$AX$10:$AX$22</c:f>
              <c:numCache>
                <c:formatCode>0.0%</c:formatCode>
                <c:ptCount val="13"/>
                <c:pt idx="0">
                  <c:v>0</c:v>
                </c:pt>
                <c:pt idx="1">
                  <c:v>9.3457943925233638E-3</c:v>
                </c:pt>
                <c:pt idx="2">
                  <c:v>8.130081300813009E-3</c:v>
                </c:pt>
                <c:pt idx="3">
                  <c:v>0</c:v>
                </c:pt>
                <c:pt idx="4">
                  <c:v>1.3333333333333334E-2</c:v>
                </c:pt>
                <c:pt idx="5">
                  <c:v>0</c:v>
                </c:pt>
                <c:pt idx="6">
                  <c:v>5.5555555555555552E-2</c:v>
                </c:pt>
                <c:pt idx="7">
                  <c:v>0</c:v>
                </c:pt>
                <c:pt idx="8">
                  <c:v>5.263157894736842E-3</c:v>
                </c:pt>
                <c:pt idx="9">
                  <c:v>0</c:v>
                </c:pt>
                <c:pt idx="10">
                  <c:v>0</c:v>
                </c:pt>
                <c:pt idx="11">
                  <c:v>0</c:v>
                </c:pt>
                <c:pt idx="12">
                  <c:v>8.8105726872246704E-3</c:v>
                </c:pt>
              </c:numCache>
            </c:numRef>
          </c:val>
          <c:extLst>
            <c:ext xmlns:c16="http://schemas.microsoft.com/office/drawing/2014/chart" uri="{C3380CC4-5D6E-409C-BE32-E72D297353CC}">
              <c16:uniqueId val="{00000039-8229-47A3-9964-1A1565898B7C}"/>
            </c:ext>
          </c:extLst>
        </c:ser>
        <c:ser>
          <c:idx val="7"/>
          <c:order val="7"/>
          <c:tx>
            <c:strRef>
              <c:f>'31（問23）'!$AY$9</c:f>
              <c:strCache>
                <c:ptCount val="1"/>
                <c:pt idx="0">
                  <c:v>人件費
高騰</c:v>
                </c:pt>
              </c:strCache>
            </c:strRef>
          </c:tx>
          <c:spPr>
            <a:pattFill prst="zigZag">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3.5842293906810036E-3"/>
                  <c:y val="9.003374608986514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8229-47A3-9964-1A1565898B7C}"/>
                </c:ext>
              </c:extLst>
            </c:dLbl>
            <c:dLbl>
              <c:idx val="2"/>
              <c:layout>
                <c:manualLayout>
                  <c:x val="8.960573476702376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E8E-444B-87B8-7A0B94E9A8D4}"/>
                </c:ext>
              </c:extLst>
            </c:dLbl>
            <c:dLbl>
              <c:idx val="4"/>
              <c:layout>
                <c:manualLayout>
                  <c:x val="1.792114695340501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8229-47A3-9964-1A1565898B7C}"/>
                </c:ext>
              </c:extLst>
            </c:dLbl>
            <c:dLbl>
              <c:idx val="8"/>
              <c:layout>
                <c:manualLayout>
                  <c:x val="5.376344086021505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8229-47A3-9964-1A1565898B7C}"/>
                </c:ext>
              </c:extLst>
            </c:dLbl>
            <c:dLbl>
              <c:idx val="11"/>
              <c:layout>
                <c:manualLayout>
                  <c:x val="3.5842293906810036E-3"/>
                  <c:y val="-2.45549416820135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8229-47A3-9964-1A1565898B7C}"/>
                </c:ext>
              </c:extLst>
            </c:dLbl>
            <c:dLbl>
              <c:idx val="12"/>
              <c:layout>
                <c:manualLayout>
                  <c:x val="1.7921146953405017E-2"/>
                  <c:y val="-1.9334599750742356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8229-47A3-9964-1A1565898B7C}"/>
                </c:ext>
              </c:extLst>
            </c:dLbl>
            <c:numFmt formatCode="0.0%;\-#;;" sourceLinked="0"/>
            <c:spPr>
              <a:solidFill>
                <a:srgbClr val="FFFFFF"/>
              </a:solidFill>
              <a:ln>
                <a:solidFill>
                  <a:schemeClr val="tx1"/>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'31（問23）'!$AQ$10:$AQ$22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'31（問23）'!$AY$10:$AY$22</c:f>
              <c:numCache>
                <c:formatCode>0.0%</c:formatCode>
                <c:ptCount val="13"/>
                <c:pt idx="0">
                  <c:v>0</c:v>
                </c:pt>
                <c:pt idx="1">
                  <c:v>9.3457943925233641E-2</c:v>
                </c:pt>
                <c:pt idx="2">
                  <c:v>7.3170731707317069E-2</c:v>
                </c:pt>
                <c:pt idx="3">
                  <c:v>4.3478260869565216E-2</c:v>
                </c:pt>
                <c:pt idx="4">
                  <c:v>0.10666666666666667</c:v>
                </c:pt>
                <c:pt idx="5">
                  <c:v>0.15151515151515152</c:v>
                </c:pt>
                <c:pt idx="6">
                  <c:v>0</c:v>
                </c:pt>
                <c:pt idx="7">
                  <c:v>0</c:v>
                </c:pt>
                <c:pt idx="8">
                  <c:v>5.2631578947368418E-2</c:v>
                </c:pt>
                <c:pt idx="9">
                  <c:v>0</c:v>
                </c:pt>
                <c:pt idx="10">
                  <c:v>0</c:v>
                </c:pt>
                <c:pt idx="11">
                  <c:v>6.5868263473053898E-2</c:v>
                </c:pt>
                <c:pt idx="12">
                  <c:v>1.7621145374449341E-2</c:v>
                </c:pt>
              </c:numCache>
            </c:numRef>
          </c:val>
          <c:extLst>
            <c:ext xmlns:c16="http://schemas.microsoft.com/office/drawing/2014/chart" uri="{C3380CC4-5D6E-409C-BE32-E72D297353CC}">
              <c16:uniqueId val="{0000003F-8229-47A3-9964-1A1565898B7C}"/>
            </c:ext>
          </c:extLst>
        </c:ser>
        <c:ser>
          <c:idx val="8"/>
          <c:order val="8"/>
          <c:tx>
            <c:strRef>
              <c:f>'31（問23）'!$AZ$9</c:f>
              <c:strCache>
                <c:ptCount val="1"/>
                <c:pt idx="0">
                  <c:v>その他</c:v>
                </c:pt>
              </c:strCache>
            </c:strRef>
          </c:tx>
          <c:spPr>
            <a:pattFill prst="narHorz">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1.2544802867383513E-2"/>
                  <c:y val="-2.455494168201440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B9E-406C-AE87-55AAC274B21B}"/>
                </c:ext>
              </c:extLst>
            </c:dLbl>
            <c:dLbl>
              <c:idx val="2"/>
              <c:layout>
                <c:manualLayout>
                  <c:x val="1.612903225806438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B9E-406C-AE87-55AAC274B21B}"/>
                </c:ext>
              </c:extLst>
            </c:dLbl>
            <c:dLbl>
              <c:idx val="8"/>
              <c:layout>
                <c:manualLayout>
                  <c:x val="1.433691756272401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8229-47A3-9964-1A1565898B7C}"/>
                </c:ext>
              </c:extLst>
            </c:dLbl>
            <c:dLbl>
              <c:idx val="11"/>
              <c:layout>
                <c:manualLayout>
                  <c:x val="1.433691756272388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8229-47A3-9964-1A1565898B7C}"/>
                </c:ext>
              </c:extLst>
            </c:dLbl>
            <c:dLbl>
              <c:idx val="12"/>
              <c:layout>
                <c:manualLayout>
                  <c:x val="-8.9605734767025085E-3"/>
                  <c:y val="-3.68324125230202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B9E-406C-AE87-55AAC274B21B}"/>
                </c:ext>
              </c:extLst>
            </c:dLbl>
            <c:numFmt formatCode="0.0%;\-#;;" sourceLinked="0"/>
            <c:spPr>
              <a:solidFill>
                <a:srgbClr val="FFFFFF"/>
              </a:solidFill>
              <a:ln>
                <a:solidFill>
                  <a:schemeClr val="tx1"/>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'31（問23）'!$AQ$10:$AQ$22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'31（問23）'!$AZ$10:$AZ$22</c:f>
              <c:numCache>
                <c:formatCode>0.0%</c:formatCode>
                <c:ptCount val="13"/>
                <c:pt idx="0">
                  <c:v>0</c:v>
                </c:pt>
                <c:pt idx="1">
                  <c:v>1.8691588785046728E-2</c:v>
                </c:pt>
                <c:pt idx="2">
                  <c:v>0</c:v>
                </c:pt>
                <c:pt idx="3">
                  <c:v>0</c:v>
                </c:pt>
                <c:pt idx="4">
                  <c:v>6.6666666666666671E-3</c:v>
                </c:pt>
                <c:pt idx="5">
                  <c:v>0</c:v>
                </c:pt>
                <c:pt idx="6">
                  <c:v>0</c:v>
                </c:pt>
                <c:pt idx="7">
                  <c:v>0</c:v>
                </c:pt>
                <c:pt idx="8">
                  <c:v>1.5789473684210527E-2</c:v>
                </c:pt>
                <c:pt idx="9">
                  <c:v>0</c:v>
                </c:pt>
                <c:pt idx="10">
                  <c:v>0</c:v>
                </c:pt>
                <c:pt idx="11">
                  <c:v>5.9880239520958087E-3</c:v>
                </c:pt>
                <c:pt idx="12">
                  <c:v>0</c:v>
                </c:pt>
              </c:numCache>
            </c:numRef>
          </c:val>
          <c:extLst>
            <c:ext xmlns:c16="http://schemas.microsoft.com/office/drawing/2014/chart" uri="{C3380CC4-5D6E-409C-BE32-E72D297353CC}">
              <c16:uniqueId val="{00000042-8229-47A3-9964-1A1565898B7C}"/>
            </c:ext>
          </c:extLst>
        </c:ser>
        <c:ser>
          <c:idx val="9"/>
          <c:order val="9"/>
          <c:tx>
            <c:strRef>
              <c:f>'31（問23）'!$BA$9</c:f>
              <c:strCache>
                <c:ptCount val="1"/>
                <c:pt idx="0">
                  <c:v>雇用調整
していない</c:v>
                </c:pt>
              </c:strCache>
            </c:strRef>
          </c:tx>
          <c:spPr>
            <a:pattFill prst="narVert">
              <a:fgClr>
                <a:srgbClr xmlns:mc="http://schemas.openxmlformats.org/markup-compatibility/2006" xmlns:a14="http://schemas.microsoft.com/office/drawing/2010/main" val="808080" mc:Ignorable="a14" a14:legacySpreadsheetColorIndex="2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2"/>
              <c:layout>
                <c:manualLayout>
                  <c:x val="1.612903225806451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4A3-4AF5-B55A-38CD93091150}"/>
                </c:ext>
              </c:extLst>
            </c:dLbl>
            <c:dLbl>
              <c:idx val="3"/>
              <c:layout>
                <c:manualLayout>
                  <c:x val="-1.7921146953405018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8229-47A3-9964-1A1565898B7C}"/>
                </c:ext>
              </c:extLst>
            </c:dLbl>
            <c:dLbl>
              <c:idx val="4"/>
              <c:layout>
                <c:manualLayout>
                  <c:x val="5.376344086021505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4-8229-47A3-9964-1A1565898B7C}"/>
                </c:ext>
              </c:extLst>
            </c:dLbl>
            <c:dLbl>
              <c:idx val="5"/>
              <c:layout>
                <c:manualLayout>
                  <c:x val="7.1684587813620072E-3"/>
                  <c:y val="2.45549416820135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8229-47A3-9964-1A1565898B7C}"/>
                </c:ext>
              </c:extLst>
            </c:dLbl>
            <c:dLbl>
              <c:idx val="8"/>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8229-47A3-9964-1A1565898B7C}"/>
                </c:ext>
              </c:extLst>
            </c:dLbl>
            <c:dLbl>
              <c:idx val="11"/>
              <c:layout>
                <c:manualLayout>
                  <c:x val="1.6424378404312365E-2"/>
                  <c:y val="-5.1816727328995893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8229-47A3-9964-1A1565898B7C}"/>
                </c:ext>
              </c:extLst>
            </c:dLbl>
            <c:dLbl>
              <c:idx val="12"/>
              <c:layout>
                <c:manualLayout>
                  <c:x val="1.8169220782885877E-2"/>
                  <c:y val="1.114446329567925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8229-47A3-9964-1A1565898B7C}"/>
                </c:ext>
              </c:extLst>
            </c:dLbl>
            <c:numFmt formatCode="0.0%;\-#;;" sourceLinked="0"/>
            <c:spPr>
              <a:solidFill>
                <a:srgbClr val="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'31（問23）'!$AQ$10:$AQ$22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'31（問23）'!$BA$10:$BA$22</c:f>
              <c:numCache>
                <c:formatCode>0.0%</c:formatCode>
                <c:ptCount val="13"/>
                <c:pt idx="0">
                  <c:v>0</c:v>
                </c:pt>
                <c:pt idx="1">
                  <c:v>0.16822429906542055</c:v>
                </c:pt>
                <c:pt idx="2">
                  <c:v>0.12195121951219512</c:v>
                </c:pt>
                <c:pt idx="3">
                  <c:v>4.3478260869565216E-2</c:v>
                </c:pt>
                <c:pt idx="4">
                  <c:v>0.12</c:v>
                </c:pt>
                <c:pt idx="5">
                  <c:v>0.30303030303030304</c:v>
                </c:pt>
                <c:pt idx="6">
                  <c:v>0.55555555555555558</c:v>
                </c:pt>
                <c:pt idx="7">
                  <c:v>0.3125</c:v>
                </c:pt>
                <c:pt idx="8">
                  <c:v>0.2</c:v>
                </c:pt>
                <c:pt idx="9">
                  <c:v>7.6923076923076927E-2</c:v>
                </c:pt>
                <c:pt idx="10">
                  <c:v>0.16666666666666666</c:v>
                </c:pt>
                <c:pt idx="11">
                  <c:v>0.10179640718562874</c:v>
                </c:pt>
                <c:pt idx="12">
                  <c:v>4.405286343612335E-2</c:v>
                </c:pt>
              </c:numCache>
            </c:numRef>
          </c:val>
          <c:extLst>
            <c:ext xmlns:c16="http://schemas.microsoft.com/office/drawing/2014/chart" uri="{C3380CC4-5D6E-409C-BE32-E72D297353CC}">
              <c16:uniqueId val="{00000049-8229-47A3-9964-1A1565898B7C}"/>
            </c:ext>
          </c:extLst>
        </c:ser>
        <c:ser>
          <c:idx val="10"/>
          <c:order val="10"/>
          <c:tx>
            <c:strRef>
              <c:f>'31（問23）'!$BB$9</c:f>
              <c:strCache>
                <c:ptCount val="1"/>
                <c:pt idx="0">
                  <c:v>無回答</c:v>
                </c:pt>
              </c:strCache>
            </c:strRef>
          </c:tx>
          <c:spPr>
            <a:pattFill prst="pct20">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1"/>
              <c:layout>
                <c:manualLayout>
                  <c:x val="1.6129032258064384E-2"/>
                  <c:y val="-2.455494168201350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B9E-406C-AE87-55AAC274B21B}"/>
                </c:ext>
              </c:extLst>
            </c:dLbl>
            <c:dLbl>
              <c:idx val="12"/>
              <c:layout>
                <c:manualLayout>
                  <c:x val="2.6881579318714193E-2"/>
                  <c:y val="-1.9334599750742356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8229-47A3-9964-1A1565898B7C}"/>
                </c:ext>
              </c:extLst>
            </c:dLbl>
            <c:numFmt formatCode="0.0%;\-#;;" sourceLinked="0"/>
            <c:spPr>
              <a:solidFill>
                <a:srgbClr val="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'31（問23）'!$AQ$10:$AQ$22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'31（問23）'!$BB$10:$BB$22</c:f>
              <c:numCache>
                <c:formatCode>0.0%</c:formatCode>
                <c:ptCount val="13"/>
                <c:pt idx="0">
                  <c:v>0</c:v>
                </c:pt>
                <c:pt idx="1">
                  <c:v>9.3457943925233641E-2</c:v>
                </c:pt>
                <c:pt idx="2">
                  <c:v>3.2520325203252036E-2</c:v>
                </c:pt>
                <c:pt idx="3">
                  <c:v>0</c:v>
                </c:pt>
                <c:pt idx="4">
                  <c:v>1.3333333333333334E-2</c:v>
                </c:pt>
                <c:pt idx="5">
                  <c:v>6.0606060606060608E-2</c:v>
                </c:pt>
                <c:pt idx="6">
                  <c:v>0.1111111111111111</c:v>
                </c:pt>
                <c:pt idx="7">
                  <c:v>6.25E-2</c:v>
                </c:pt>
                <c:pt idx="8">
                  <c:v>2.6315789473684209E-2</c:v>
                </c:pt>
                <c:pt idx="9">
                  <c:v>0</c:v>
                </c:pt>
                <c:pt idx="10">
                  <c:v>0</c:v>
                </c:pt>
                <c:pt idx="11">
                  <c:v>2.3952095808383235E-2</c:v>
                </c:pt>
                <c:pt idx="12">
                  <c:v>2.2026431718061675E-2</c:v>
                </c:pt>
              </c:numCache>
            </c:numRef>
          </c:val>
          <c:extLst>
            <c:ext xmlns:c16="http://schemas.microsoft.com/office/drawing/2014/chart" uri="{C3380CC4-5D6E-409C-BE32-E72D297353CC}">
              <c16:uniqueId val="{0000004B-8229-47A3-9964-1A1565898B7C}"/>
            </c:ext>
          </c:extLst>
        </c:ser>
        <c:dLbls>
          <c:showLegendKey val="0"/>
          <c:showVal val="0"/>
          <c:showCatName val="0"/>
          <c:showSerName val="0"/>
          <c:showPercent val="0"/>
          <c:showBubbleSize val="0"/>
        </c:dLbls>
        <c:gapWidth val="20"/>
        <c:overlap val="100"/>
        <c:axId val="89282432"/>
        <c:axId val="89283968"/>
      </c:barChart>
      <c:catAx>
        <c:axId val="892824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283968"/>
        <c:crosses val="autoZero"/>
        <c:auto val="1"/>
        <c:lblAlgn val="ctr"/>
        <c:lblOffset val="100"/>
        <c:tickLblSkip val="1"/>
        <c:tickMarkSkip val="1"/>
        <c:noMultiLvlLbl val="0"/>
      </c:catAx>
      <c:valAx>
        <c:axId val="8928396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282432"/>
        <c:crosses val="autoZero"/>
        <c:crossBetween val="between"/>
      </c:valAx>
      <c:spPr>
        <a:solidFill>
          <a:srgbClr val="FFFFFF"/>
        </a:solidFill>
        <a:ln w="25400">
          <a:noFill/>
        </a:ln>
      </c:spPr>
    </c:plotArea>
    <c:legend>
      <c:legendPos val="b"/>
      <c:layout>
        <c:manualLayout>
          <c:xMode val="edge"/>
          <c:yMode val="edge"/>
          <c:x val="2.8225806451612902E-2"/>
          <c:y val="0.87477134418971103"/>
          <c:w val="0.93682922699178739"/>
          <c:h val="0.1197055340458133"/>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1" i="0" u="none" strike="noStrike" baseline="0">
                <a:solidFill>
                  <a:srgbClr val="000000"/>
                </a:solidFill>
                <a:latin typeface="ＭＳ Ｐゴシック"/>
                <a:ea typeface="ＭＳ Ｐゴシック"/>
                <a:cs typeface="ＭＳ Ｐゴシック"/>
              </a:defRPr>
            </a:pPr>
            <a:r>
              <a:rPr lang="ja-JP" altLang="en-US"/>
              <a:t>（雇用問題）</a:t>
            </a:r>
          </a:p>
        </c:rich>
      </c:tx>
      <c:layout>
        <c:manualLayout>
          <c:xMode val="edge"/>
          <c:yMode val="edge"/>
          <c:x val="2.4328468788228602E-3"/>
          <c:y val="1.6666666666666666E-2"/>
        </c:manualLayout>
      </c:layout>
      <c:overlay val="0"/>
      <c:spPr>
        <a:no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7498142053906282"/>
          <c:y val="0.24111181102362206"/>
          <c:w val="0.43926302428826591"/>
          <c:h val="0.65778022747156606"/>
        </c:manualLayout>
      </c:layout>
      <c:pie3DChart>
        <c:varyColors val="1"/>
        <c:ser>
          <c:idx val="0"/>
          <c:order val="0"/>
          <c:tx>
            <c:strRef>
              <c:f>'31（問23）'!$AQ$5</c:f>
              <c:strCache>
                <c:ptCount val="1"/>
                <c:pt idx="0">
                  <c:v>全　体</c:v>
                </c:pt>
              </c:strCache>
            </c:strRef>
          </c:tx>
          <c:spPr>
            <a:noFill/>
            <a:ln w="12700">
              <a:solidFill>
                <a:srgbClr val="000000"/>
              </a:solidFill>
              <a:prstDash val="solid"/>
            </a:ln>
          </c:spPr>
          <c:dPt>
            <c:idx val="0"/>
            <c:bubble3D val="0"/>
            <c:spPr>
              <a:solidFill>
                <a:srgbClr val="FFFFFF"/>
              </a:solidFill>
              <a:ln w="12700">
                <a:solidFill>
                  <a:srgbClr val="000000"/>
                </a:solidFill>
                <a:prstDash val="solid"/>
              </a:ln>
            </c:spPr>
            <c:extLst>
              <c:ext xmlns:c16="http://schemas.microsoft.com/office/drawing/2014/chart" uri="{C3380CC4-5D6E-409C-BE32-E72D297353CC}">
                <c16:uniqueId val="{00000001-7BED-4B7F-815E-7554FC651BB2}"/>
              </c:ext>
            </c:extLst>
          </c:dPt>
          <c:dPt>
            <c:idx val="1"/>
            <c:bubble3D val="0"/>
            <c:spPr>
              <a:solidFill>
                <a:srgbClr val="FFFFFF"/>
              </a:solidFill>
              <a:ln w="12700">
                <a:solidFill>
                  <a:srgbClr val="000000"/>
                </a:solidFill>
                <a:prstDash val="solid"/>
              </a:ln>
            </c:spPr>
            <c:extLst>
              <c:ext xmlns:c16="http://schemas.microsoft.com/office/drawing/2014/chart" uri="{C3380CC4-5D6E-409C-BE32-E72D297353CC}">
                <c16:uniqueId val="{00000003-7BED-4B7F-815E-7554FC651BB2}"/>
              </c:ext>
            </c:extLst>
          </c:dPt>
          <c:dPt>
            <c:idx val="2"/>
            <c:bubble3D val="0"/>
            <c:spPr>
              <a:pattFill prst="pct5">
                <a:fgClr>
                  <a:srgbClr xmlns:mc="http://schemas.openxmlformats.org/markup-compatibility/2006" xmlns:a14="http://schemas.microsoft.com/office/drawing/2010/main" val="333333" mc:Ignorable="a14" a14:legacySpreadsheetColorIndex="6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5-7BED-4B7F-815E-7554FC651BB2}"/>
              </c:ext>
            </c:extLst>
          </c:dPt>
          <c:dPt>
            <c:idx val="3"/>
            <c:bubble3D val="0"/>
            <c:spPr>
              <a:pattFill prst="dkHorz">
                <a:fgClr>
                  <a:srgbClr xmlns:mc="http://schemas.openxmlformats.org/markup-compatibility/2006" xmlns:a14="http://schemas.microsoft.com/office/drawing/2010/main" val="808080" mc:Ignorable="a14" a14:legacySpreadsheetColorIndex="23"/>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7-7BED-4B7F-815E-7554FC651BB2}"/>
              </c:ext>
            </c:extLst>
          </c:dPt>
          <c:dPt>
            <c:idx val="4"/>
            <c:bubble3D val="0"/>
            <c:spPr>
              <a:solidFill>
                <a:srgbClr val="808080"/>
              </a:solidFill>
              <a:ln w="12700">
                <a:solidFill>
                  <a:srgbClr val="000000"/>
                </a:solidFill>
                <a:prstDash val="solid"/>
              </a:ln>
            </c:spPr>
            <c:extLst>
              <c:ext xmlns:c16="http://schemas.microsoft.com/office/drawing/2014/chart" uri="{C3380CC4-5D6E-409C-BE32-E72D297353CC}">
                <c16:uniqueId val="{00000009-7BED-4B7F-815E-7554FC651BB2}"/>
              </c:ext>
            </c:extLst>
          </c:dPt>
          <c:dPt>
            <c:idx val="5"/>
            <c:bubble3D val="0"/>
            <c:spPr>
              <a:pattFill prst="dashHorz">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B-7BED-4B7F-815E-7554FC651BB2}"/>
              </c:ext>
            </c:extLst>
          </c:dPt>
          <c:dPt>
            <c:idx val="6"/>
            <c:bubble3D val="0"/>
            <c:spPr>
              <a:pattFill prst="dkDnDiag">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D-7BED-4B7F-815E-7554FC651BB2}"/>
              </c:ext>
            </c:extLst>
          </c:dPt>
          <c:dPt>
            <c:idx val="7"/>
            <c:bubble3D val="0"/>
            <c:spPr>
              <a:pattFill prst="wave">
                <a:fgClr>
                  <a:srgbClr xmlns:mc="http://schemas.openxmlformats.org/markup-compatibility/2006" xmlns:a14="http://schemas.microsoft.com/office/drawing/2010/main" val="C0C0C0" mc:Ignorable="a14" a14:legacySpreadsheetColorIndex="2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F-7BED-4B7F-815E-7554FC651BB2}"/>
              </c:ext>
            </c:extLst>
          </c:dPt>
          <c:dPt>
            <c:idx val="8"/>
            <c:bubble3D val="0"/>
            <c:spPr>
              <a:pattFill prst="narHorz">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11-7BED-4B7F-815E-7554FC651BB2}"/>
              </c:ext>
            </c:extLst>
          </c:dPt>
          <c:dPt>
            <c:idx val="9"/>
            <c:bubble3D val="0"/>
            <c:spPr>
              <a:pattFill prst="narVert">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13-7BED-4B7F-815E-7554FC651BB2}"/>
              </c:ext>
            </c:extLst>
          </c:dPt>
          <c:dPt>
            <c:idx val="10"/>
            <c:bubble3D val="0"/>
            <c:spPr>
              <a:pattFill prst="pct20">
                <a:fgClr>
                  <a:srgbClr xmlns:mc="http://schemas.openxmlformats.org/markup-compatibility/2006" xmlns:a14="http://schemas.microsoft.com/office/drawing/2010/main" val="C0C0C0" mc:Ignorable="a14" a14:legacySpreadsheetColorIndex="2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15-7BED-4B7F-815E-7554FC651BB2}"/>
              </c:ext>
            </c:extLst>
          </c:dPt>
          <c:dLbls>
            <c:dLbl>
              <c:idx val="0"/>
              <c:layout>
                <c:manualLayout>
                  <c:x val="5.5834869656610213E-2"/>
                  <c:y val="-0.17097007874015749"/>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BED-4B7F-815E-7554FC651BB2}"/>
                </c:ext>
              </c:extLst>
            </c:dLbl>
            <c:dLbl>
              <c:idx val="1"/>
              <c:layout>
                <c:manualLayout>
                  <c:x val="6.0730198659522047E-2"/>
                  <c:y val="-0.10215328083989501"/>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BED-4B7F-815E-7554FC651BB2}"/>
                </c:ext>
              </c:extLst>
            </c:dLbl>
            <c:dLbl>
              <c:idx val="2"/>
              <c:layout>
                <c:manualLayout>
                  <c:x val="-1.341164826186887E-2"/>
                  <c:y val="-2.3117987678678266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BED-4B7F-815E-7554FC651BB2}"/>
                </c:ext>
              </c:extLst>
            </c:dLbl>
            <c:dLbl>
              <c:idx val="3"/>
              <c:layout>
                <c:manualLayout>
                  <c:x val="-9.2316545770947125E-2"/>
                  <c:y val="0.11621942257217847"/>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BED-4B7F-815E-7554FC651BB2}"/>
                </c:ext>
              </c:extLst>
            </c:dLbl>
            <c:dLbl>
              <c:idx val="4"/>
              <c:layout>
                <c:manualLayout>
                  <c:x val="7.3529408386314943E-2"/>
                  <c:y val="0.14146106736657918"/>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BED-4B7F-815E-7554FC651BB2}"/>
                </c:ext>
              </c:extLst>
            </c:dLbl>
            <c:dLbl>
              <c:idx val="5"/>
              <c:layout>
                <c:manualLayout>
                  <c:x val="-1.3784524199245335E-2"/>
                  <c:y val="0.23459492563429571"/>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BED-4B7F-815E-7554FC651BB2}"/>
                </c:ext>
              </c:extLst>
            </c:dLbl>
            <c:dLbl>
              <c:idx val="6"/>
              <c:layout>
                <c:manualLayout>
                  <c:x val="-3.9780147831630454E-2"/>
                  <c:y val="6.751006124234471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BED-4B7F-815E-7554FC651BB2}"/>
                </c:ext>
              </c:extLst>
            </c:dLbl>
            <c:dLbl>
              <c:idx val="7"/>
              <c:layout>
                <c:manualLayout>
                  <c:x val="-4.8302003825014213E-2"/>
                  <c:y val="3.2454943132108078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F-7BED-4B7F-815E-7554FC651BB2}"/>
                </c:ext>
              </c:extLst>
            </c:dLbl>
            <c:dLbl>
              <c:idx val="8"/>
              <c:layout>
                <c:manualLayout>
                  <c:x val="-6.049104912214201E-2"/>
                  <c:y val="-7.4485039370078734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1-7BED-4B7F-815E-7554FC651BB2}"/>
                </c:ext>
              </c:extLst>
            </c:dLbl>
            <c:dLbl>
              <c:idx val="9"/>
              <c:layout>
                <c:manualLayout>
                  <c:x val="2.7402034264316522E-2"/>
                  <c:y val="-6.7541557305338866E-4"/>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3-7BED-4B7F-815E-7554FC651BB2}"/>
                </c:ext>
              </c:extLst>
            </c:dLbl>
            <c:dLbl>
              <c:idx val="10"/>
              <c:layout>
                <c:manualLayout>
                  <c:x val="-0.13380451076000624"/>
                  <c:y val="-0.15739177602799651"/>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15-7BED-4B7F-815E-7554FC651BB2}"/>
                </c:ext>
              </c:extLst>
            </c:dLbl>
            <c:spPr>
              <a:noFill/>
              <a:ln>
                <a:noFill/>
              </a:ln>
              <a:effectLst/>
            </c:spPr>
            <c:txPr>
              <a:bodyPr/>
              <a:lstStyle/>
              <a:p>
                <a:pPr>
                  <a:defRPr sz="880"/>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'31（問23）'!$AR$4:$BB$4</c:f>
              <c:strCache>
                <c:ptCount val="11"/>
                <c:pt idx="0">
                  <c:v>大量退職</c:v>
                </c:pt>
                <c:pt idx="1">
                  <c:v>若年層
定着率</c:v>
                </c:pt>
                <c:pt idx="2">
                  <c:v>女性
労働環境</c:v>
                </c:pt>
                <c:pt idx="3">
                  <c:v>人材確保</c:v>
                </c:pt>
                <c:pt idx="4">
                  <c:v>高齢化</c:v>
                </c:pt>
                <c:pt idx="5">
                  <c:v>時間
短縮</c:v>
                </c:pt>
                <c:pt idx="6">
                  <c:v>福利
充実</c:v>
                </c:pt>
                <c:pt idx="7">
                  <c:v>人件費
高騰</c:v>
                </c:pt>
                <c:pt idx="8">
                  <c:v>その他</c:v>
                </c:pt>
                <c:pt idx="9">
                  <c:v>雇用調整
していない</c:v>
                </c:pt>
                <c:pt idx="10">
                  <c:v>無回答</c:v>
                </c:pt>
              </c:strCache>
            </c:strRef>
          </c:cat>
          <c:val>
            <c:numRef>
              <c:f>'31（問23）'!$AR$5:$BB$5</c:f>
              <c:numCache>
                <c:formatCode>0.0%</c:formatCode>
                <c:ptCount val="11"/>
                <c:pt idx="0">
                  <c:v>4.6598322460391422E-3</c:v>
                </c:pt>
                <c:pt idx="1">
                  <c:v>0.11369990680335508</c:v>
                </c:pt>
                <c:pt idx="2">
                  <c:v>1.4911463187325256E-2</c:v>
                </c:pt>
                <c:pt idx="3">
                  <c:v>0.37092264678471576</c:v>
                </c:pt>
                <c:pt idx="4">
                  <c:v>0.23578751164958062</c:v>
                </c:pt>
                <c:pt idx="5">
                  <c:v>1.7707362534948742E-2</c:v>
                </c:pt>
                <c:pt idx="6">
                  <c:v>7.4557315936626279E-3</c:v>
                </c:pt>
                <c:pt idx="7">
                  <c:v>6.1509785647716683E-2</c:v>
                </c:pt>
                <c:pt idx="8">
                  <c:v>6.5237651444547996E-3</c:v>
                </c:pt>
                <c:pt idx="9">
                  <c:v>0.1342031686859273</c:v>
                </c:pt>
                <c:pt idx="10">
                  <c:v>3.2618825722273995E-2</c:v>
                </c:pt>
              </c:numCache>
            </c:numRef>
          </c:val>
          <c:extLst>
            <c:ext xmlns:c16="http://schemas.microsoft.com/office/drawing/2014/chart" uri="{C3380CC4-5D6E-409C-BE32-E72D297353CC}">
              <c16:uniqueId val="{00000016-7BED-4B7F-815E-7554FC651BB2}"/>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1990236450203027"/>
          <c:y val="3.6666666666666667E-2"/>
          <c:w val="0.2654465675379199"/>
          <c:h val="0.92333648293963255"/>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77712031558185402"/>
          <c:y val="4.0481281945020028E-2"/>
        </c:manualLayout>
      </c:layout>
      <c:overlay val="0"/>
      <c:spPr>
        <a:noFill/>
        <a:ln w="25400">
          <a:noFill/>
        </a:ln>
      </c:spPr>
      <c:txPr>
        <a:bodyPr/>
        <a:lstStyle/>
        <a:p>
          <a:pPr>
            <a:defRPr sz="1000" b="0" i="0" u="none" strike="noStrike" baseline="0">
              <a:solidFill>
                <a:srgbClr val="000000"/>
              </a:solidFill>
              <a:latin typeface="ＭＳ Ｐゴシック" panose="020B0600070205080204" pitchFamily="50" charset="-128"/>
              <a:ea typeface="ＭＳ Ｐゴシック" panose="020B0600070205080204" pitchFamily="50" charset="-128"/>
              <a:cs typeface="HGｺﾞｼｯｸM"/>
            </a:defRPr>
          </a:pPr>
          <a:endParaRPr lang="ja-JP"/>
        </a:p>
      </c:tx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8343195266272189"/>
          <c:y val="0.19148936170212766"/>
          <c:w val="0.49013806706114399"/>
          <c:h val="0.80851063829787229"/>
        </c:manualLayout>
      </c:layout>
      <c:pie3DChart>
        <c:varyColors val="1"/>
        <c:ser>
          <c:idx val="0"/>
          <c:order val="0"/>
          <c:tx>
            <c:strRef>
              <c:f>'32（問17）'!$BC$5</c:f>
              <c:strCache>
                <c:ptCount val="1"/>
                <c:pt idx="0">
                  <c:v>全　体</c:v>
                </c:pt>
              </c:strCache>
            </c:strRef>
          </c:tx>
          <c:spPr>
            <a:pattFill prst="pct6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60">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5452-45BA-BEF9-27F1280545F8}"/>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3-5452-45BA-BEF9-27F1280545F8}"/>
              </c:ext>
            </c:extLst>
          </c:dPt>
          <c:dPt>
            <c:idx val="2"/>
            <c:bubble3D val="0"/>
            <c:spPr>
              <a:pattFill prst="pct10"/>
              <a:ln w="12700">
                <a:solidFill>
                  <a:schemeClr val="tx1"/>
                </a:solidFill>
                <a:prstDash val="solid"/>
              </a:ln>
            </c:spPr>
            <c:extLst>
              <c:ext xmlns:c16="http://schemas.microsoft.com/office/drawing/2014/chart" uri="{C3380CC4-5D6E-409C-BE32-E72D297353CC}">
                <c16:uniqueId val="{00000005-5452-45BA-BEF9-27F1280545F8}"/>
              </c:ext>
            </c:extLst>
          </c:dPt>
          <c:dLbls>
            <c:dLbl>
              <c:idx val="0"/>
              <c:layout>
                <c:manualLayout>
                  <c:x val="0.18343568000745469"/>
                  <c:y val="-9.5157621426353964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5452-45BA-BEF9-27F1280545F8}"/>
                </c:ext>
              </c:extLst>
            </c:dLbl>
            <c:dLbl>
              <c:idx val="1"/>
              <c:layout>
                <c:manualLayout>
                  <c:x val="-8.3014490052648743E-2"/>
                  <c:y val="0.15842017088289498"/>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24059171597633136"/>
                      <c:h val="0.26736842105263159"/>
                    </c:manualLayout>
                  </c15:layout>
                </c:ext>
                <c:ext xmlns:c16="http://schemas.microsoft.com/office/drawing/2014/chart" uri="{C3380CC4-5D6E-409C-BE32-E72D297353CC}">
                  <c16:uniqueId val="{00000003-5452-45BA-BEF9-27F1280545F8}"/>
                </c:ext>
              </c:extLst>
            </c:dLbl>
            <c:dLbl>
              <c:idx val="2"/>
              <c:layout>
                <c:manualLayout>
                  <c:x val="-8.724254142788368E-2"/>
                  <c:y val="1.7683105401298523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5452-45BA-BEF9-27F1280545F8}"/>
                </c:ext>
              </c:extLst>
            </c:dLbl>
            <c:spPr>
              <a:noFill/>
              <a:ln>
                <a:noFill/>
              </a:ln>
              <a:effectLst/>
            </c:spPr>
            <c:txPr>
              <a:bodyPr/>
              <a:lstStyle/>
              <a:p>
                <a:pPr>
                  <a:defRPr sz="900">
                    <a:latin typeface="+mn-ea"/>
                    <a:ea typeface="+mn-ea"/>
                  </a:defRPr>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'32（問17）'!$BD$4:$BF$4</c:f>
              <c:strCache>
                <c:ptCount val="3"/>
                <c:pt idx="0">
                  <c:v>行っている</c:v>
                </c:pt>
                <c:pt idx="1">
                  <c:v>行っていない</c:v>
                </c:pt>
                <c:pt idx="2">
                  <c:v>無回答</c:v>
                </c:pt>
              </c:strCache>
            </c:strRef>
          </c:cat>
          <c:val>
            <c:numRef>
              <c:f>'32（問17）'!$BD$5:$BF$5</c:f>
              <c:numCache>
                <c:formatCode>0.0%</c:formatCode>
                <c:ptCount val="3"/>
                <c:pt idx="0">
                  <c:v>0.83224603914259088</c:v>
                </c:pt>
                <c:pt idx="1">
                  <c:v>0.12488350419384903</c:v>
                </c:pt>
                <c:pt idx="2">
                  <c:v>4.2870456663560111E-2</c:v>
                </c:pt>
              </c:numCache>
            </c:numRef>
          </c:val>
          <c:extLst>
            <c:ext xmlns:c16="http://schemas.microsoft.com/office/drawing/2014/chart" uri="{C3380CC4-5D6E-409C-BE32-E72D297353CC}">
              <c16:uniqueId val="{00000006-5452-45BA-BEF9-27F1280545F8}"/>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1597633136094674"/>
          <c:y val="0.21808510638297873"/>
          <c:w val="0.24822469676497538"/>
          <c:h val="0.30143407605964145"/>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panose="020B0600070205080204" pitchFamily="50" charset="-128"/>
              <a:ea typeface="ＭＳ Ｐゴシック" panose="020B0600070205080204" pitchFamily="50" charset="-128"/>
              <a:cs typeface="HG丸ｺﾞｼｯｸM-PRO"/>
            </a:defRPr>
          </a:pPr>
          <a:endParaRPr lang="ja-JP"/>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2.2624434389140271E-2"/>
          <c:y val="1.1848341232227487E-2"/>
        </c:manualLayout>
      </c:layout>
      <c:overlay val="0"/>
      <c:spPr>
        <a:noFill/>
        <a:ln w="25400">
          <a:noFill/>
        </a:ln>
      </c:spPr>
    </c:title>
    <c:autoTitleDeleted val="0"/>
    <c:plotArea>
      <c:layout>
        <c:manualLayout>
          <c:layoutTarget val="inner"/>
          <c:xMode val="edge"/>
          <c:yMode val="edge"/>
          <c:x val="0.14781318906307306"/>
          <c:y val="5.2132701421800945E-2"/>
          <c:w val="0.70889998836371781"/>
          <c:h val="0.88151658767772512"/>
        </c:manualLayout>
      </c:layout>
      <c:barChart>
        <c:barDir val="bar"/>
        <c:grouping val="percentStacked"/>
        <c:varyColors val="0"/>
        <c:ser>
          <c:idx val="0"/>
          <c:order val="0"/>
          <c:tx>
            <c:strRef>
              <c:f>'32（問17）'!$BD$9</c:f>
              <c:strCache>
                <c:ptCount val="1"/>
                <c:pt idx="0">
                  <c:v>行っている</c:v>
                </c:pt>
              </c:strCache>
            </c:strRef>
          </c:tx>
          <c:spPr>
            <a:pattFill prst="pct60">
              <a:fgClr>
                <a:schemeClr val="tx1"/>
              </a:fgClr>
              <a:bgClr>
                <a:schemeClr val="bg1"/>
              </a:bgClr>
            </a:pattFill>
            <a:ln w="12700">
              <a:solidFill>
                <a:srgbClr val="000000"/>
              </a:solidFill>
              <a:prstDash val="solid"/>
            </a:ln>
          </c:spPr>
          <c:invertIfNegative val="0"/>
          <c:dLbls>
            <c:dLbl>
              <c:idx val="3"/>
              <c:layout>
                <c:manualLayout>
                  <c:x val="2.4731660847308067E-2"/>
                  <c:y val="2.0673956039854582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95E-4582-A6A5-188E358EE38B}"/>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'32（問17）'!$BC$10:$BC$22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'32（問17）'!$BD$10:$BD$22</c:f>
              <c:numCache>
                <c:formatCode>0.0%</c:formatCode>
                <c:ptCount val="13"/>
                <c:pt idx="0">
                  <c:v>0</c:v>
                </c:pt>
                <c:pt idx="1">
                  <c:v>0.86915887850467288</c:v>
                </c:pt>
                <c:pt idx="2">
                  <c:v>0.84552845528455289</c:v>
                </c:pt>
                <c:pt idx="3">
                  <c:v>0.82608695652173914</c:v>
                </c:pt>
                <c:pt idx="4">
                  <c:v>0.84</c:v>
                </c:pt>
                <c:pt idx="5">
                  <c:v>0.66666666666666663</c:v>
                </c:pt>
                <c:pt idx="6">
                  <c:v>0.77777777777777779</c:v>
                </c:pt>
                <c:pt idx="7">
                  <c:v>0.875</c:v>
                </c:pt>
                <c:pt idx="8">
                  <c:v>0.83684210526315794</c:v>
                </c:pt>
                <c:pt idx="9">
                  <c:v>0.84615384615384615</c:v>
                </c:pt>
                <c:pt idx="10">
                  <c:v>1</c:v>
                </c:pt>
                <c:pt idx="11">
                  <c:v>0.89820359281437123</c:v>
                </c:pt>
                <c:pt idx="12">
                  <c:v>0.77092511013215859</c:v>
                </c:pt>
              </c:numCache>
            </c:numRef>
          </c:val>
          <c:extLst>
            <c:ext xmlns:c16="http://schemas.microsoft.com/office/drawing/2014/chart" uri="{C3380CC4-5D6E-409C-BE32-E72D297353CC}">
              <c16:uniqueId val="{00000001-D95E-4582-A6A5-188E358EE38B}"/>
            </c:ext>
          </c:extLst>
        </c:ser>
        <c:ser>
          <c:idx val="1"/>
          <c:order val="1"/>
          <c:tx>
            <c:strRef>
              <c:f>'32（問17）'!$BE$9</c:f>
              <c:strCache>
                <c:ptCount val="1"/>
                <c:pt idx="0">
                  <c:v>行っていない</c:v>
                </c:pt>
              </c:strCache>
            </c:strRef>
          </c:tx>
          <c:spPr>
            <a:solidFill>
              <a:schemeClr val="bg1"/>
            </a:solidFill>
            <a:ln w="12700">
              <a:solidFill>
                <a:srgbClr val="000000"/>
              </a:solidFill>
              <a:prstDash val="solid"/>
            </a:ln>
          </c:spPr>
          <c:invertIfNegative val="0"/>
          <c:dLbls>
            <c:dLbl>
              <c:idx val="3"/>
              <c:layout>
                <c:manualLayout>
                  <c:x val="-6.033182503770739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95E-4582-A6A5-188E358EE38B}"/>
                </c:ext>
              </c:extLst>
            </c:dLbl>
            <c:dLbl>
              <c:idx val="5"/>
              <c:layout>
                <c:manualLayout>
                  <c:x val="-1.3988525610807717E-2"/>
                  <c:y val="-1.616101304872529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95E-4582-A6A5-188E358EE38B}"/>
                </c:ext>
              </c:extLst>
            </c:dLbl>
            <c:dLbl>
              <c:idx val="10"/>
              <c:layout>
                <c:manualLayout>
                  <c:x val="-3.1022751115386594E-2"/>
                  <c:y val="-1.43374258312497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95E-4582-A6A5-188E358EE38B}"/>
                </c:ext>
              </c:extLst>
            </c:dLbl>
            <c:dLbl>
              <c:idx val="11"/>
              <c:layout>
                <c:manualLayout>
                  <c:x val="-8.3756079309208857E-3"/>
                  <c:y val="2.438083865109019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95E-4582-A6A5-188E358EE38B}"/>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'32（問17）'!$BC$10:$BC$22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'32（問17）'!$BE$10:$BE$22</c:f>
              <c:numCache>
                <c:formatCode>0.0%</c:formatCode>
                <c:ptCount val="13"/>
                <c:pt idx="0">
                  <c:v>0</c:v>
                </c:pt>
                <c:pt idx="1">
                  <c:v>6.5420560747663545E-2</c:v>
                </c:pt>
                <c:pt idx="2">
                  <c:v>0.11382113821138211</c:v>
                </c:pt>
                <c:pt idx="3">
                  <c:v>8.6956521739130432E-2</c:v>
                </c:pt>
                <c:pt idx="4">
                  <c:v>0.11333333333333333</c:v>
                </c:pt>
                <c:pt idx="5">
                  <c:v>0.30303030303030304</c:v>
                </c:pt>
                <c:pt idx="6">
                  <c:v>5.5555555555555552E-2</c:v>
                </c:pt>
                <c:pt idx="7">
                  <c:v>6.25E-2</c:v>
                </c:pt>
                <c:pt idx="8">
                  <c:v>0.12631578947368421</c:v>
                </c:pt>
                <c:pt idx="9">
                  <c:v>0.15384615384615385</c:v>
                </c:pt>
                <c:pt idx="10">
                  <c:v>0</c:v>
                </c:pt>
                <c:pt idx="11">
                  <c:v>7.7844311377245512E-2</c:v>
                </c:pt>
                <c:pt idx="12">
                  <c:v>0.1894273127753304</c:v>
                </c:pt>
              </c:numCache>
            </c:numRef>
          </c:val>
          <c:extLst>
            <c:ext xmlns:c16="http://schemas.microsoft.com/office/drawing/2014/chart" uri="{C3380CC4-5D6E-409C-BE32-E72D297353CC}">
              <c16:uniqueId val="{00000006-D95E-4582-A6A5-188E358EE38B}"/>
            </c:ext>
          </c:extLst>
        </c:ser>
        <c:ser>
          <c:idx val="2"/>
          <c:order val="2"/>
          <c:tx>
            <c:strRef>
              <c:f>'32（問17）'!$BF$9</c:f>
              <c:strCache>
                <c:ptCount val="1"/>
                <c:pt idx="0">
                  <c:v>無回答</c:v>
                </c:pt>
              </c:strCache>
            </c:strRef>
          </c:tx>
          <c:spPr>
            <a:pattFill prst="pct10">
              <a:fgClr>
                <a:schemeClr val="tx1"/>
              </a:fgClr>
              <a:bgClr>
                <a:schemeClr val="bg1"/>
              </a:bgClr>
            </a:pattFill>
            <a:ln w="12700">
              <a:solidFill>
                <a:srgbClr val="000000"/>
              </a:solidFill>
              <a:prstDash val="solid"/>
            </a:ln>
          </c:spPr>
          <c:invertIfNegative val="0"/>
          <c:dLbls>
            <c:dLbl>
              <c:idx val="0"/>
              <c:layout>
                <c:manualLayout>
                  <c:x val="2.5766824787001145E-2"/>
                  <c:y val="-8.907464765956387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95E-4582-A6A5-188E358EE38B}"/>
                </c:ext>
              </c:extLst>
            </c:dLbl>
            <c:dLbl>
              <c:idx val="8"/>
              <c:layout>
                <c:manualLayout>
                  <c:x val="9.9539366832414392E-3"/>
                  <c:y val="-1.980818748367331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95E-4582-A6A5-188E358EE38B}"/>
                </c:ext>
              </c:extLst>
            </c:dLbl>
            <c:dLbl>
              <c:idx val="11"/>
              <c:layout>
                <c:manualLayout>
                  <c:x val="1.809954751131221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E96-4C8F-90D0-586F61331DDC}"/>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'32（問17）'!$BC$10:$BC$22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'32（問17）'!$BF$10:$BF$22</c:f>
              <c:numCache>
                <c:formatCode>0.0%</c:formatCode>
                <c:ptCount val="13"/>
                <c:pt idx="0">
                  <c:v>0</c:v>
                </c:pt>
                <c:pt idx="1">
                  <c:v>6.5420560747663545E-2</c:v>
                </c:pt>
                <c:pt idx="2">
                  <c:v>4.065040650406504E-2</c:v>
                </c:pt>
                <c:pt idx="3">
                  <c:v>8.6956521739130432E-2</c:v>
                </c:pt>
                <c:pt idx="4">
                  <c:v>4.6666666666666669E-2</c:v>
                </c:pt>
                <c:pt idx="5">
                  <c:v>3.0303030303030304E-2</c:v>
                </c:pt>
                <c:pt idx="6">
                  <c:v>0.16666666666666666</c:v>
                </c:pt>
                <c:pt idx="7">
                  <c:v>6.25E-2</c:v>
                </c:pt>
                <c:pt idx="8">
                  <c:v>3.6842105263157891E-2</c:v>
                </c:pt>
                <c:pt idx="9">
                  <c:v>0</c:v>
                </c:pt>
                <c:pt idx="10">
                  <c:v>0</c:v>
                </c:pt>
                <c:pt idx="11">
                  <c:v>2.3952095808383235E-2</c:v>
                </c:pt>
                <c:pt idx="12">
                  <c:v>3.9647577092511016E-2</c:v>
                </c:pt>
              </c:numCache>
            </c:numRef>
          </c:val>
          <c:extLst>
            <c:ext xmlns:c16="http://schemas.microsoft.com/office/drawing/2014/chart" uri="{C3380CC4-5D6E-409C-BE32-E72D297353CC}">
              <c16:uniqueId val="{00000009-D95E-4582-A6A5-188E358EE38B}"/>
            </c:ext>
          </c:extLst>
        </c:ser>
        <c:dLbls>
          <c:showLegendKey val="0"/>
          <c:showVal val="0"/>
          <c:showCatName val="0"/>
          <c:showSerName val="0"/>
          <c:showPercent val="0"/>
          <c:showBubbleSize val="0"/>
        </c:dLbls>
        <c:gapWidth val="30"/>
        <c:overlap val="100"/>
        <c:axId val="89618304"/>
        <c:axId val="89619840"/>
      </c:barChart>
      <c:catAx>
        <c:axId val="8961830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619840"/>
        <c:crosses val="autoZero"/>
        <c:auto val="1"/>
        <c:lblAlgn val="ctr"/>
        <c:lblOffset val="100"/>
        <c:tickLblSkip val="1"/>
        <c:tickMarkSkip val="1"/>
        <c:noMultiLvlLbl val="0"/>
      </c:catAx>
      <c:valAx>
        <c:axId val="8961984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618304"/>
        <c:crosses val="autoZero"/>
        <c:crossBetween val="between"/>
      </c:valAx>
      <c:spPr>
        <a:noFill/>
        <a:ln w="25400">
          <a:noFill/>
        </a:ln>
      </c:spPr>
    </c:plotArea>
    <c:legend>
      <c:legendPos val="r"/>
      <c:layout>
        <c:manualLayout>
          <c:xMode val="edge"/>
          <c:yMode val="edge"/>
          <c:x val="0.89291227736804391"/>
          <c:y val="0.3127962085308057"/>
          <c:w val="0.10105596528940664"/>
          <c:h val="0.4312796208530805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2.7067669172932331E-2"/>
          <c:y val="1.984126984126984E-2"/>
        </c:manualLayout>
      </c:layout>
      <c:overlay val="0"/>
      <c:spPr>
        <a:noFill/>
        <a:ln w="25400">
          <a:noFill/>
        </a:ln>
      </c:spPr>
    </c:title>
    <c:autoTitleDeleted val="0"/>
    <c:plotArea>
      <c:layout>
        <c:manualLayout>
          <c:layoutTarget val="inner"/>
          <c:xMode val="edge"/>
          <c:yMode val="edge"/>
          <c:x val="0.13383458646616542"/>
          <c:y val="9.5238464310765089E-2"/>
          <c:w val="0.72030075187969922"/>
          <c:h val="0.79365386925637582"/>
        </c:manualLayout>
      </c:layout>
      <c:barChart>
        <c:barDir val="bar"/>
        <c:grouping val="percentStacked"/>
        <c:varyColors val="0"/>
        <c:ser>
          <c:idx val="0"/>
          <c:order val="0"/>
          <c:tx>
            <c:strRef>
              <c:f>'32（問17）'!$BD$27</c:f>
              <c:strCache>
                <c:ptCount val="1"/>
                <c:pt idx="0">
                  <c:v>行っている</c:v>
                </c:pt>
              </c:strCache>
            </c:strRef>
          </c:tx>
          <c:spPr>
            <a:pattFill prst="pct60">
              <a:fgClr>
                <a:schemeClr val="tx1"/>
              </a:fgClr>
              <a:bgClr>
                <a:schemeClr val="bg1"/>
              </a:bgClr>
            </a:pattFill>
            <a:ln w="12700">
              <a:solidFill>
                <a:srgbClr val="000000"/>
              </a:solidFill>
              <a:prstDash val="solid"/>
            </a:ln>
          </c:spPr>
          <c:invertIfNegative val="0"/>
          <c:dLbls>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'32（問17）'!$BC$28:$BC$33</c:f>
              <c:strCache>
                <c:ptCount val="6"/>
                <c:pt idx="0">
                  <c:v>100人以上</c:v>
                </c:pt>
                <c:pt idx="1">
                  <c:v>50～99人</c:v>
                </c:pt>
                <c:pt idx="2">
                  <c:v>30～49人</c:v>
                </c:pt>
                <c:pt idx="3">
                  <c:v>10～29人</c:v>
                </c:pt>
                <c:pt idx="4">
                  <c:v>5～9人</c:v>
                </c:pt>
                <c:pt idx="5">
                  <c:v>1～4人</c:v>
                </c:pt>
              </c:strCache>
            </c:strRef>
          </c:cat>
          <c:val>
            <c:numRef>
              <c:f>'32（問17）'!$BD$28:$BD$33</c:f>
              <c:numCache>
                <c:formatCode>0.0%</c:formatCode>
                <c:ptCount val="6"/>
                <c:pt idx="0">
                  <c:v>1</c:v>
                </c:pt>
                <c:pt idx="1">
                  <c:v>0.9285714285714286</c:v>
                </c:pt>
                <c:pt idx="2">
                  <c:v>0.96875</c:v>
                </c:pt>
                <c:pt idx="3">
                  <c:v>0.88888888888888884</c:v>
                </c:pt>
                <c:pt idx="4">
                  <c:v>0.86046511627906974</c:v>
                </c:pt>
                <c:pt idx="5">
                  <c:v>0.77100840336134457</c:v>
                </c:pt>
              </c:numCache>
            </c:numRef>
          </c:val>
          <c:extLst>
            <c:ext xmlns:c16="http://schemas.microsoft.com/office/drawing/2014/chart" uri="{C3380CC4-5D6E-409C-BE32-E72D297353CC}">
              <c16:uniqueId val="{00000000-8057-4A8B-83D6-A5742CF977FC}"/>
            </c:ext>
          </c:extLst>
        </c:ser>
        <c:ser>
          <c:idx val="1"/>
          <c:order val="1"/>
          <c:tx>
            <c:strRef>
              <c:f>'32（問17）'!$BE$27</c:f>
              <c:strCache>
                <c:ptCount val="1"/>
                <c:pt idx="0">
                  <c:v>行っていない</c:v>
                </c:pt>
              </c:strCache>
            </c:strRef>
          </c:tx>
          <c:spPr>
            <a:solidFill>
              <a:schemeClr val="bg1"/>
            </a:solidFill>
            <a:ln w="12700">
              <a:solidFill>
                <a:srgbClr val="000000"/>
              </a:solidFill>
              <a:prstDash val="solid"/>
            </a:ln>
          </c:spPr>
          <c:invertIfNegative val="0"/>
          <c:dLbls>
            <c:dLbl>
              <c:idx val="1"/>
              <c:layout>
                <c:manualLayout>
                  <c:x val="-2.6246719160104987E-3"/>
                  <c:y val="-1.587301587301587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057-4A8B-83D6-A5742CF977FC}"/>
                </c:ext>
              </c:extLst>
            </c:dLbl>
            <c:dLbl>
              <c:idx val="2"/>
              <c:layout>
                <c:manualLayout>
                  <c:x val="-1.0861800169715774E-2"/>
                  <c:y val="1.0582010582009611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057-4A8B-83D6-A5742CF977FC}"/>
                </c:ext>
              </c:extLst>
            </c:dLbl>
            <c:dLbl>
              <c:idx val="3"/>
              <c:layout>
                <c:manualLayout>
                  <c:x val="-9.7413612772088553E-3"/>
                  <c:y val="2.380808347356149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057-4A8B-83D6-A5742CF977FC}"/>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'32（問17）'!$BC$28:$BC$33</c:f>
              <c:strCache>
                <c:ptCount val="6"/>
                <c:pt idx="0">
                  <c:v>100人以上</c:v>
                </c:pt>
                <c:pt idx="1">
                  <c:v>50～99人</c:v>
                </c:pt>
                <c:pt idx="2">
                  <c:v>30～49人</c:v>
                </c:pt>
                <c:pt idx="3">
                  <c:v>10～29人</c:v>
                </c:pt>
                <c:pt idx="4">
                  <c:v>5～9人</c:v>
                </c:pt>
                <c:pt idx="5">
                  <c:v>1～4人</c:v>
                </c:pt>
              </c:strCache>
            </c:strRef>
          </c:cat>
          <c:val>
            <c:numRef>
              <c:f>'32（問17）'!$BE$28:$BE$33</c:f>
              <c:numCache>
                <c:formatCode>0.0%</c:formatCode>
                <c:ptCount val="6"/>
                <c:pt idx="0">
                  <c:v>0</c:v>
                </c:pt>
                <c:pt idx="1">
                  <c:v>7.1428571428571425E-2</c:v>
                </c:pt>
                <c:pt idx="2">
                  <c:v>3.125E-2</c:v>
                </c:pt>
                <c:pt idx="3">
                  <c:v>7.8189300411522639E-2</c:v>
                </c:pt>
                <c:pt idx="4">
                  <c:v>0.11295681063122924</c:v>
                </c:pt>
                <c:pt idx="5">
                  <c:v>0.16596638655462184</c:v>
                </c:pt>
              </c:numCache>
            </c:numRef>
          </c:val>
          <c:extLst>
            <c:ext xmlns:c16="http://schemas.microsoft.com/office/drawing/2014/chart" uri="{C3380CC4-5D6E-409C-BE32-E72D297353CC}">
              <c16:uniqueId val="{00000004-8057-4A8B-83D6-A5742CF977FC}"/>
            </c:ext>
          </c:extLst>
        </c:ser>
        <c:ser>
          <c:idx val="2"/>
          <c:order val="2"/>
          <c:tx>
            <c:strRef>
              <c:f>'32（問17）'!$BF$27</c:f>
              <c:strCache>
                <c:ptCount val="1"/>
                <c:pt idx="0">
                  <c:v>無回答</c:v>
                </c:pt>
              </c:strCache>
            </c:strRef>
          </c:tx>
          <c:spPr>
            <a:pattFill prst="pct10">
              <a:fgClr>
                <a:schemeClr val="tx1"/>
              </a:fgClr>
              <a:bgClr>
                <a:schemeClr val="bg1"/>
              </a:bgClr>
            </a:pattFill>
            <a:ln w="12700">
              <a:solidFill>
                <a:srgbClr val="000000"/>
              </a:solidFill>
              <a:prstDash val="solid"/>
            </a:ln>
          </c:spPr>
          <c:invertIfNegative val="0"/>
          <c:dLbls>
            <c:dLbl>
              <c:idx val="1"/>
              <c:layout>
                <c:manualLayout>
                  <c:x val="2.807017543859649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867-4915-9000-F7FC2D1AF8A7}"/>
                </c:ext>
              </c:extLst>
            </c:dLbl>
            <c:dLbl>
              <c:idx val="2"/>
              <c:layout>
                <c:manualLayout>
                  <c:x val="1.804511278195488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867-4915-9000-F7FC2D1AF8A7}"/>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'32（問17）'!$BC$28:$BC$33</c:f>
              <c:strCache>
                <c:ptCount val="6"/>
                <c:pt idx="0">
                  <c:v>100人以上</c:v>
                </c:pt>
                <c:pt idx="1">
                  <c:v>50～99人</c:v>
                </c:pt>
                <c:pt idx="2">
                  <c:v>30～49人</c:v>
                </c:pt>
                <c:pt idx="3">
                  <c:v>10～29人</c:v>
                </c:pt>
                <c:pt idx="4">
                  <c:v>5～9人</c:v>
                </c:pt>
                <c:pt idx="5">
                  <c:v>1～4人</c:v>
                </c:pt>
              </c:strCache>
            </c:strRef>
          </c:cat>
          <c:val>
            <c:numRef>
              <c:f>'32（問17）'!$BF$28:$BF$33</c:f>
              <c:numCache>
                <c:formatCode>0.0%</c:formatCode>
                <c:ptCount val="6"/>
                <c:pt idx="0">
                  <c:v>0</c:v>
                </c:pt>
                <c:pt idx="1">
                  <c:v>0</c:v>
                </c:pt>
                <c:pt idx="2">
                  <c:v>0</c:v>
                </c:pt>
                <c:pt idx="3">
                  <c:v>3.292181069958848E-2</c:v>
                </c:pt>
                <c:pt idx="4">
                  <c:v>2.6578073089700997E-2</c:v>
                </c:pt>
                <c:pt idx="5">
                  <c:v>6.3025210084033612E-2</c:v>
                </c:pt>
              </c:numCache>
            </c:numRef>
          </c:val>
          <c:extLst>
            <c:ext xmlns:c16="http://schemas.microsoft.com/office/drawing/2014/chart" uri="{C3380CC4-5D6E-409C-BE32-E72D297353CC}">
              <c16:uniqueId val="{00000005-8057-4A8B-83D6-A5742CF977FC}"/>
            </c:ext>
          </c:extLst>
        </c:ser>
        <c:dLbls>
          <c:showLegendKey val="0"/>
          <c:showVal val="0"/>
          <c:showCatName val="0"/>
          <c:showSerName val="0"/>
          <c:showPercent val="0"/>
          <c:showBubbleSize val="0"/>
        </c:dLbls>
        <c:gapWidth val="30"/>
        <c:overlap val="100"/>
        <c:axId val="89229568"/>
        <c:axId val="89243648"/>
      </c:barChart>
      <c:catAx>
        <c:axId val="8922956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243648"/>
        <c:crosses val="autoZero"/>
        <c:auto val="1"/>
        <c:lblAlgn val="ctr"/>
        <c:lblOffset val="100"/>
        <c:tickLblSkip val="1"/>
        <c:tickMarkSkip val="1"/>
        <c:noMultiLvlLbl val="0"/>
      </c:catAx>
      <c:valAx>
        <c:axId val="8924364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9229568"/>
        <c:crosses val="autoZero"/>
        <c:crossBetween val="between"/>
      </c:valAx>
      <c:spPr>
        <a:noFill/>
        <a:ln w="25400">
          <a:noFill/>
        </a:ln>
      </c:spPr>
    </c:plotArea>
    <c:legend>
      <c:legendPos val="r"/>
      <c:layout>
        <c:manualLayout>
          <c:xMode val="edge"/>
          <c:yMode val="edge"/>
          <c:x val="0.89774436090225562"/>
          <c:y val="0.24603257926092573"/>
          <c:w val="9.6240601503759349E-2"/>
          <c:h val="0.63492313460817396"/>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50" b="0" i="0" u="none" strike="noStrike" baseline="0">
                <a:solidFill>
                  <a:srgbClr val="000000"/>
                </a:solidFill>
                <a:latin typeface="ＭＳ Ｐゴシック" panose="020B0600070205080204" pitchFamily="50" charset="-128"/>
                <a:ea typeface="ＭＳ Ｐゴシック" panose="020B0600070205080204" pitchFamily="50" charset="-128"/>
                <a:cs typeface="HGｺﾞｼｯｸM"/>
              </a:defRPr>
            </a:pPr>
            <a:r>
              <a:rPr lang="ja-JP" altLang="en-US" sz="1050">
                <a:latin typeface="ＭＳ Ｐゴシック" panose="020B0600070205080204" pitchFamily="50" charset="-128"/>
                <a:ea typeface="ＭＳ Ｐゴシック" panose="020B0600070205080204" pitchFamily="50" charset="-128"/>
              </a:rPr>
              <a:t>週休二日制</a:t>
            </a:r>
          </a:p>
        </c:rich>
      </c:tx>
      <c:layout>
        <c:manualLayout>
          <c:xMode val="edge"/>
          <c:yMode val="edge"/>
          <c:x val="3.3419023136246784E-2"/>
          <c:y val="4.3478260869565218E-3"/>
        </c:manualLayout>
      </c:layout>
      <c:overlay val="0"/>
      <c:spPr>
        <a:no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2853470437017997"/>
          <c:y val="9.943502824858759E-2"/>
          <c:w val="0.46358183376178236"/>
          <c:h val="0.78405797101449271"/>
        </c:manualLayout>
      </c:layout>
      <c:pie3DChart>
        <c:varyColors val="1"/>
        <c:ser>
          <c:idx val="0"/>
          <c:order val="0"/>
          <c:tx>
            <c:strRef>
              <c:f>'33（問17）'!$BB$5</c:f>
              <c:strCache>
                <c:ptCount val="1"/>
                <c:pt idx="0">
                  <c:v>全　体</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50">
                <a:fgClr>
                  <a:srgbClr xmlns:mc="http://schemas.openxmlformats.org/markup-compatibility/2006" xmlns:a14="http://schemas.microsoft.com/office/drawing/2010/main" val="C0C0C0" mc:Ignorable="a14" a14:legacySpreadsheetColorIndex="2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F375-4525-AE07-DE015F51A305}"/>
              </c:ext>
            </c:extLst>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F375-4525-AE07-DE015F51A305}"/>
              </c:ext>
            </c:extLst>
          </c:dPt>
          <c:dPt>
            <c:idx val="2"/>
            <c:bubble3D val="0"/>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5-F375-4525-AE07-DE015F51A305}"/>
              </c:ext>
            </c:extLst>
          </c:dPt>
          <c:dPt>
            <c:idx val="3"/>
            <c:bubble3D val="0"/>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7-F375-4525-AE07-DE015F51A305}"/>
              </c:ext>
            </c:extLst>
          </c:dPt>
          <c:dPt>
            <c:idx val="4"/>
            <c:bubble3D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9-F375-4525-AE07-DE015F51A305}"/>
              </c:ext>
            </c:extLst>
          </c:dPt>
          <c:dPt>
            <c:idx val="5"/>
            <c:bubble3D val="0"/>
            <c:spPr>
              <a:pattFill prst="sm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B-F375-4525-AE07-DE015F51A305}"/>
              </c:ext>
            </c:extLst>
          </c:dPt>
          <c:dPt>
            <c:idx val="6"/>
            <c:bubble3D val="0"/>
            <c:spPr>
              <a:pattFill prst="pct5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D-F375-4525-AE07-DE015F51A305}"/>
              </c:ext>
            </c:extLst>
          </c:dPt>
          <c:dPt>
            <c:idx val="7"/>
            <c:bubble3D val="0"/>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F-F375-4525-AE07-DE015F51A305}"/>
              </c:ext>
            </c:extLst>
          </c:dPt>
          <c:dLbls>
            <c:dLbl>
              <c:idx val="0"/>
              <c:layout>
                <c:manualLayout>
                  <c:x val="2.7615057115289894E-2"/>
                  <c:y val="-6.243752139678192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F375-4525-AE07-DE015F51A305}"/>
                </c:ext>
              </c:extLst>
            </c:dLbl>
            <c:dLbl>
              <c:idx val="1"/>
              <c:layout>
                <c:manualLayout>
                  <c:x val="5.0369140875385437E-2"/>
                  <c:y val="-8.479196622161359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F375-4525-AE07-DE015F51A305}"/>
                </c:ext>
              </c:extLst>
            </c:dLbl>
            <c:dLbl>
              <c:idx val="2"/>
              <c:layout>
                <c:manualLayout>
                  <c:x val="9.2984906449675719E-2"/>
                  <c:y val="5.1359046220915312E-3"/>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2844901456726646"/>
                      <c:h val="0.19659993771964945"/>
                    </c:manualLayout>
                  </c15:layout>
                </c:ext>
                <c:ext xmlns:c16="http://schemas.microsoft.com/office/drawing/2014/chart" uri="{C3380CC4-5D6E-409C-BE32-E72D297353CC}">
                  <c16:uniqueId val="{00000005-F375-4525-AE07-DE015F51A305}"/>
                </c:ext>
              </c:extLst>
            </c:dLbl>
            <c:dLbl>
              <c:idx val="3"/>
              <c:layout>
                <c:manualLayout>
                  <c:x val="-0.12460700767159889"/>
                  <c:y val="-2.8099965765148922E-3"/>
                </c:manualLayout>
              </c:layout>
              <c:numFmt formatCode="0.0%" sourceLinked="0"/>
              <c:spPr>
                <a:solidFill>
                  <a:srgbClr val="FFFFFF"/>
                </a:solidFill>
                <a:ln w="25400">
                  <a:noFill/>
                </a:ln>
              </c:spPr>
              <c:txPr>
                <a:bodyPr/>
                <a:lstStyle/>
                <a:p>
                  <a:pPr>
                    <a:defRPr sz="800" b="0" i="0" u="none" strike="noStrike" baseline="0">
                      <a:solidFill>
                        <a:srgbClr val="000000"/>
                      </a:solidFill>
                      <a:latin typeface="Arial Narrow"/>
                      <a:ea typeface="Arial Narrow"/>
                      <a:cs typeface="Arial Narrow"/>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F375-4525-AE07-DE015F51A305}"/>
                </c:ext>
              </c:extLst>
            </c:dLbl>
            <c:dLbl>
              <c:idx val="4"/>
              <c:layout>
                <c:manualLayout>
                  <c:x val="-1.0666018932723384E-2"/>
                  <c:y val="-9.984982311993620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F375-4525-AE07-DE015F51A305}"/>
                </c:ext>
              </c:extLst>
            </c:dLbl>
            <c:dLbl>
              <c:idx val="5"/>
              <c:layout>
                <c:manualLayout>
                  <c:x val="-2.0587683608957619E-2"/>
                  <c:y val="-0.1531795047358210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F375-4525-AE07-DE015F51A305}"/>
                </c:ext>
              </c:extLst>
            </c:dLbl>
            <c:dLbl>
              <c:idx val="6"/>
              <c:layout>
                <c:manualLayout>
                  <c:x val="7.6216693992945544E-4"/>
                  <c:y val="1.1309368937578468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F375-4525-AE07-DE015F51A305}"/>
                </c:ext>
              </c:extLst>
            </c:dLbl>
            <c:dLbl>
              <c:idx val="7"/>
              <c:layout>
                <c:manualLayout>
                  <c:x val="6.9306182485544057E-2"/>
                  <c:y val="-3.885518657993837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F375-4525-AE07-DE015F51A305}"/>
                </c:ext>
              </c:extLst>
            </c:dLbl>
            <c:numFmt formatCode="0.0%" sourceLinked="0"/>
            <c:spPr>
              <a:noFill/>
              <a:ln w="25400">
                <a:noFill/>
              </a:ln>
            </c:spPr>
            <c:txPr>
              <a:bodyPr/>
              <a:lstStyle/>
              <a:p>
                <a:pPr>
                  <a:defRPr sz="800" b="0" i="0" u="none" strike="noStrike" baseline="0">
                    <a:solidFill>
                      <a:srgbClr val="000000"/>
                    </a:solidFill>
                    <a:latin typeface="Arial Narrow"/>
                    <a:ea typeface="Arial Narrow"/>
                    <a:cs typeface="Arial Narrow"/>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'33（問17）'!$BC$4:$BJ$4</c:f>
              <c:strCache>
                <c:ptCount val="8"/>
                <c:pt idx="0">
                  <c:v>完全
週休2日制</c:v>
                </c:pt>
                <c:pt idx="1">
                  <c:v>月3回
週休2日制</c:v>
                </c:pt>
                <c:pt idx="2">
                  <c:v>隔週
週休2日制</c:v>
                </c:pt>
                <c:pt idx="3">
                  <c:v>月2回
週休2日制</c:v>
                </c:pt>
                <c:pt idx="4">
                  <c:v>月1回
週休2日制</c:v>
                </c:pt>
                <c:pt idx="5">
                  <c:v>その他の
週休2日制</c:v>
                </c:pt>
                <c:pt idx="6">
                  <c:v>行っていない</c:v>
                </c:pt>
                <c:pt idx="7">
                  <c:v>無回答</c:v>
                </c:pt>
              </c:strCache>
            </c:strRef>
          </c:cat>
          <c:val>
            <c:numRef>
              <c:f>'33（問17）'!$BC$5:$BJ$5</c:f>
              <c:numCache>
                <c:formatCode>0.0%</c:formatCode>
                <c:ptCount val="8"/>
                <c:pt idx="0">
                  <c:v>0.40726933830382106</c:v>
                </c:pt>
                <c:pt idx="1">
                  <c:v>4.7530288909599254E-2</c:v>
                </c:pt>
                <c:pt idx="2">
                  <c:v>9.1332712022367188E-2</c:v>
                </c:pt>
                <c:pt idx="3">
                  <c:v>7.7353215284249766E-2</c:v>
                </c:pt>
                <c:pt idx="4">
                  <c:v>4.1006523765144458E-2</c:v>
                </c:pt>
                <c:pt idx="5">
                  <c:v>0.16775396085740912</c:v>
                </c:pt>
                <c:pt idx="6">
                  <c:v>0.12488350419384903</c:v>
                </c:pt>
                <c:pt idx="7">
                  <c:v>4.2870456663560111E-2</c:v>
                </c:pt>
              </c:numCache>
            </c:numRef>
          </c:val>
          <c:extLst>
            <c:ext xmlns:c16="http://schemas.microsoft.com/office/drawing/2014/chart" uri="{C3380CC4-5D6E-409C-BE32-E72D297353CC}">
              <c16:uniqueId val="{00000010-F375-4525-AE07-DE015F51A305}"/>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600685518423308"/>
          <c:y val="4.4927536231884058E-2"/>
          <c:w val="0.22279348757497863"/>
          <c:h val="0.95072463768115945"/>
        </c:manualLayout>
      </c:layout>
      <c:overlay val="0"/>
      <c:spPr>
        <a:solidFill>
          <a:sysClr val="window" lastClr="FFFFFF"/>
        </a:solidFill>
        <a:ln>
          <a:solidFill>
            <a:sysClr val="windowText" lastClr="000000"/>
          </a:solidFill>
        </a:ln>
      </c:spPr>
      <c:txPr>
        <a:bodyPr/>
        <a:lstStyle/>
        <a:p>
          <a:pPr>
            <a:defRPr sz="800">
              <a:latin typeface="ＭＳ Ｐゴシック" panose="020B0600070205080204" pitchFamily="50" charset="-128"/>
              <a:ea typeface="ＭＳ Ｐゴシック" panose="020B0600070205080204" pitchFamily="50" charset="-128"/>
            </a:defRPr>
          </a:pPr>
          <a:endParaRPr lang="ja-JP"/>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HGｺﾞｼｯｸM"/>
                <a:ea typeface="HGｺﾞｼｯｸM"/>
                <a:cs typeface="HGｺﾞｼｯｸM"/>
              </a:defRPr>
            </a:pPr>
            <a:r>
              <a:rPr lang="ja-JP" altLang="en-US"/>
              <a:t>業種別</a:t>
            </a:r>
          </a:p>
        </c:rich>
      </c:tx>
      <c:layout>
        <c:manualLayout>
          <c:xMode val="edge"/>
          <c:yMode val="edge"/>
          <c:x val="0.46744846347331581"/>
          <c:y val="8.5910652920962206E-3"/>
        </c:manualLayout>
      </c:layout>
      <c:overlay val="0"/>
      <c:spPr>
        <a:noFill/>
        <a:ln w="25400">
          <a:noFill/>
        </a:ln>
      </c:spPr>
    </c:title>
    <c:autoTitleDeleted val="0"/>
    <c:plotArea>
      <c:layout>
        <c:manualLayout>
          <c:layoutTarget val="inner"/>
          <c:xMode val="edge"/>
          <c:yMode val="edge"/>
          <c:x val="0.14453143378122174"/>
          <c:y val="3.9518966654193938E-2"/>
          <c:w val="0.69661546912570838"/>
          <c:h val="0.90893623304646065"/>
        </c:manualLayout>
      </c:layout>
      <c:barChart>
        <c:barDir val="bar"/>
        <c:grouping val="percentStacked"/>
        <c:varyColors val="0"/>
        <c:ser>
          <c:idx val="0"/>
          <c:order val="0"/>
          <c:tx>
            <c:strRef>
              <c:f>'33（問17）'!$BC$7</c:f>
              <c:strCache>
                <c:ptCount val="1"/>
                <c:pt idx="0">
                  <c:v>完全
週休2日制</c:v>
                </c:pt>
              </c:strCache>
            </c:strRef>
          </c:tx>
          <c:spPr>
            <a:solidFill>
              <a:srgbClr val="C0C0C0"/>
            </a:solidFill>
            <a:ln w="12700">
              <a:solidFill>
                <a:srgbClr val="000000"/>
              </a:solidFill>
              <a:prstDash val="solid"/>
            </a:ln>
          </c:spPr>
          <c:invertIfNegative val="0"/>
          <c:dLbls>
            <c:numFmt formatCode="0.0%;\-#;;" sourceLinked="0"/>
            <c:spPr>
              <a:solidFill>
                <a:srgbClr val="FFFFFF"/>
              </a:solidFill>
              <a:ln w="3175">
                <a:solidFill>
                  <a:schemeClr val="tx1"/>
                </a:solidFill>
              </a:ln>
            </c:spPr>
            <c:txPr>
              <a:bodyPr/>
              <a:lstStyle/>
              <a:p>
                <a:pPr>
                  <a:defRPr sz="700" b="0" i="0" u="none" strike="noStrike" baseline="0">
                    <a:solidFill>
                      <a:srgbClr val="000000"/>
                    </a:solidFill>
                    <a:latin typeface="HGｺﾞｼｯｸM"/>
                    <a:ea typeface="HGｺﾞｼｯｸM"/>
                    <a:cs typeface="HGｺﾞｼｯｸM"/>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'33（問17）'!$BB$8:$BB$20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'33（問17）'!$BC$8:$BC$20</c:f>
              <c:numCache>
                <c:formatCode>0.0%</c:formatCode>
                <c:ptCount val="13"/>
                <c:pt idx="0">
                  <c:v>0</c:v>
                </c:pt>
                <c:pt idx="1">
                  <c:v>0.58878504672897192</c:v>
                </c:pt>
                <c:pt idx="2">
                  <c:v>0.42276422764227645</c:v>
                </c:pt>
                <c:pt idx="3">
                  <c:v>0.47826086956521741</c:v>
                </c:pt>
                <c:pt idx="4">
                  <c:v>0.49333333333333335</c:v>
                </c:pt>
                <c:pt idx="5">
                  <c:v>0.36363636363636365</c:v>
                </c:pt>
                <c:pt idx="6">
                  <c:v>0.55555555555555558</c:v>
                </c:pt>
                <c:pt idx="7">
                  <c:v>0.875</c:v>
                </c:pt>
                <c:pt idx="8">
                  <c:v>0.46842105263157896</c:v>
                </c:pt>
                <c:pt idx="9">
                  <c:v>0.23076923076923078</c:v>
                </c:pt>
                <c:pt idx="10">
                  <c:v>0.66666666666666663</c:v>
                </c:pt>
                <c:pt idx="11">
                  <c:v>0.41317365269461076</c:v>
                </c:pt>
                <c:pt idx="12">
                  <c:v>0.15859030837004406</c:v>
                </c:pt>
              </c:numCache>
            </c:numRef>
          </c:val>
          <c:extLst>
            <c:ext xmlns:c16="http://schemas.microsoft.com/office/drawing/2014/chart" uri="{C3380CC4-5D6E-409C-BE32-E72D297353CC}">
              <c16:uniqueId val="{00000000-08C2-4DAC-A706-F12470A9EE35}"/>
            </c:ext>
          </c:extLst>
        </c:ser>
        <c:ser>
          <c:idx val="1"/>
          <c:order val="1"/>
          <c:tx>
            <c:strRef>
              <c:f>'33（問17）'!$BD$7</c:f>
              <c:strCache>
                <c:ptCount val="1"/>
                <c:pt idx="0">
                  <c:v>月3回
週休2日制</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6.8859361329834407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8C2-4DAC-A706-F12470A9EE35}"/>
                </c:ext>
              </c:extLst>
            </c:dLbl>
            <c:dLbl>
              <c:idx val="2"/>
              <c:layout>
                <c:manualLayout>
                  <c:x val="1.2297681539807524E-3"/>
                  <c:y val="1.14114601654174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08C2-4DAC-A706-F12470A9EE35}"/>
                </c:ext>
              </c:extLst>
            </c:dLbl>
            <c:dLbl>
              <c:idx val="3"/>
              <c:layout>
                <c:manualLayout>
                  <c:x val="-3.689167760279965E-3"/>
                  <c:y val="6.1242344706911639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8C2-4DAC-A706-F12470A9EE35}"/>
                </c:ext>
              </c:extLst>
            </c:dLbl>
            <c:dLbl>
              <c:idx val="4"/>
              <c:layout>
                <c:manualLayout>
                  <c:x val="-2.7186953193350894E-2"/>
                  <c:y val="6.566189535587242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8C2-4DAC-A706-F12470A9EE35}"/>
                </c:ext>
              </c:extLst>
            </c:dLbl>
            <c:dLbl>
              <c:idx val="6"/>
              <c:layout>
                <c:manualLayout>
                  <c:x val="-1.388888888888895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D5-4CF7-80D8-EF055834A701}"/>
                </c:ext>
              </c:extLst>
            </c:dLbl>
            <c:dLbl>
              <c:idx val="9"/>
              <c:layout>
                <c:manualLayout>
                  <c:x val="-2.4593996062992128E-3"/>
                  <c:y val="-2.687808353852675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8C2-4DAC-A706-F12470A9EE35}"/>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HGｺﾞｼｯｸM"/>
                    <a:ea typeface="HGｺﾞｼｯｸM"/>
                    <a:cs typeface="HGｺﾞｼｯｸM"/>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'33（問17）'!$BB$8:$BB$20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'33（問17）'!$BD$8:$BD$20</c:f>
              <c:numCache>
                <c:formatCode>0.0%</c:formatCode>
                <c:ptCount val="13"/>
                <c:pt idx="0">
                  <c:v>0</c:v>
                </c:pt>
                <c:pt idx="1">
                  <c:v>9.3457943925233638E-3</c:v>
                </c:pt>
                <c:pt idx="2">
                  <c:v>7.3170731707317069E-2</c:v>
                </c:pt>
                <c:pt idx="3">
                  <c:v>0.13043478260869565</c:v>
                </c:pt>
                <c:pt idx="4">
                  <c:v>1.3333333333333334E-2</c:v>
                </c:pt>
                <c:pt idx="5">
                  <c:v>0</c:v>
                </c:pt>
                <c:pt idx="6">
                  <c:v>5.5555555555555552E-2</c:v>
                </c:pt>
                <c:pt idx="7">
                  <c:v>0</c:v>
                </c:pt>
                <c:pt idx="8">
                  <c:v>9.4736842105263161E-2</c:v>
                </c:pt>
                <c:pt idx="9">
                  <c:v>0</c:v>
                </c:pt>
                <c:pt idx="10">
                  <c:v>0</c:v>
                </c:pt>
                <c:pt idx="11">
                  <c:v>4.790419161676647E-2</c:v>
                </c:pt>
                <c:pt idx="12">
                  <c:v>3.9647577092511016E-2</c:v>
                </c:pt>
              </c:numCache>
            </c:numRef>
          </c:val>
          <c:extLst>
            <c:ext xmlns:c16="http://schemas.microsoft.com/office/drawing/2014/chart" uri="{C3380CC4-5D6E-409C-BE32-E72D297353CC}">
              <c16:uniqueId val="{00000006-08C2-4DAC-A706-F12470A9EE35}"/>
            </c:ext>
          </c:extLst>
        </c:ser>
        <c:ser>
          <c:idx val="2"/>
          <c:order val="2"/>
          <c:tx>
            <c:strRef>
              <c:f>'33（問17）'!$BE$7</c:f>
              <c:strCache>
                <c:ptCount val="1"/>
                <c:pt idx="0">
                  <c:v>隔週
週休2日制</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8C2-4DAC-A706-F12470A9EE35}"/>
                </c:ext>
              </c:extLst>
            </c:dLbl>
            <c:dLbl>
              <c:idx val="1"/>
              <c:layout>
                <c:manualLayout>
                  <c:x val="-1.038741251093613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8C2-4DAC-A706-F12470A9EE35}"/>
                </c:ext>
              </c:extLst>
            </c:dLbl>
            <c:dLbl>
              <c:idx val="4"/>
              <c:layout>
                <c:manualLayout>
                  <c:x val="-6.9444444444445082E-3"/>
                  <c:y val="-8.4000556918894792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8C2-4DAC-A706-F12470A9EE35}"/>
                </c:ext>
              </c:extLst>
            </c:dLbl>
            <c:dLbl>
              <c:idx val="5"/>
              <c:layout>
                <c:manualLayout>
                  <c:x val="8.6805555555555559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08C2-4DAC-A706-F12470A9EE35}"/>
                </c:ext>
              </c:extLst>
            </c:dLbl>
            <c:dLbl>
              <c:idx val="6"/>
              <c:layout>
                <c:manualLayout>
                  <c:x val="1.736111111111111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08C2-4DAC-A706-F12470A9EE35}"/>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08C2-4DAC-A706-F12470A9EE35}"/>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08C2-4DAC-A706-F12470A9EE35}"/>
                </c:ext>
              </c:extLst>
            </c:dLbl>
            <c:dLbl>
              <c:idx val="10"/>
              <c:layout>
                <c:manualLayout>
                  <c:x val="-5.432890952141225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08C2-4DAC-A706-F12470A9EE35}"/>
                </c:ext>
              </c:extLst>
            </c:dLbl>
            <c:numFmt formatCode="0.0%;\-#;;" sourceLinked="0"/>
            <c:spPr>
              <a:solidFill>
                <a:schemeClr val="bg1"/>
              </a:solidFill>
              <a:ln>
                <a:solidFill>
                  <a:srgbClr val="000000"/>
                </a:solidFill>
              </a:ln>
            </c:spPr>
            <c:txPr>
              <a:bodyPr/>
              <a:lstStyle/>
              <a:p>
                <a:pPr>
                  <a:defRPr sz="7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'33（問17）'!$BB$8:$BB$20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'33（問17）'!$BE$8:$BE$20</c:f>
              <c:numCache>
                <c:formatCode>0.0%</c:formatCode>
                <c:ptCount val="13"/>
                <c:pt idx="0">
                  <c:v>0</c:v>
                </c:pt>
                <c:pt idx="1">
                  <c:v>8.4112149532710276E-2</c:v>
                </c:pt>
                <c:pt idx="2">
                  <c:v>5.6910569105691054E-2</c:v>
                </c:pt>
                <c:pt idx="3">
                  <c:v>0.13043478260869565</c:v>
                </c:pt>
                <c:pt idx="4">
                  <c:v>2.6666666666666668E-2</c:v>
                </c:pt>
                <c:pt idx="5">
                  <c:v>6.0606060606060608E-2</c:v>
                </c:pt>
                <c:pt idx="6">
                  <c:v>0.16666666666666666</c:v>
                </c:pt>
                <c:pt idx="7">
                  <c:v>0</c:v>
                </c:pt>
                <c:pt idx="8">
                  <c:v>5.7894736842105263E-2</c:v>
                </c:pt>
                <c:pt idx="9">
                  <c:v>0</c:v>
                </c:pt>
                <c:pt idx="10">
                  <c:v>0</c:v>
                </c:pt>
                <c:pt idx="11">
                  <c:v>0.11976047904191617</c:v>
                </c:pt>
                <c:pt idx="12">
                  <c:v>0.17180616740088106</c:v>
                </c:pt>
              </c:numCache>
            </c:numRef>
          </c:val>
          <c:extLst>
            <c:ext xmlns:c16="http://schemas.microsoft.com/office/drawing/2014/chart" uri="{C3380CC4-5D6E-409C-BE32-E72D297353CC}">
              <c16:uniqueId val="{0000000F-08C2-4DAC-A706-F12470A9EE35}"/>
            </c:ext>
          </c:extLst>
        </c:ser>
        <c:ser>
          <c:idx val="3"/>
          <c:order val="3"/>
          <c:tx>
            <c:strRef>
              <c:f>'33（問17）'!$BF$7</c:f>
              <c:strCache>
                <c:ptCount val="1"/>
                <c:pt idx="0">
                  <c:v>月2回
週休2日制</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08C2-4DAC-A706-F12470A9EE35}"/>
                </c:ext>
              </c:extLst>
            </c:dLbl>
            <c:dLbl>
              <c:idx val="1"/>
              <c:layout>
                <c:manualLayout>
                  <c:x val="-3.4623797025371827E-3"/>
                  <c:y val="3.463484590199421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08C2-4DAC-A706-F12470A9EE35}"/>
                </c:ext>
              </c:extLst>
            </c:dLbl>
            <c:dLbl>
              <c:idx val="3"/>
              <c:layout>
                <c:manualLayout>
                  <c:x val="-1.2152777777777778E-2"/>
                  <c:y val="-8.4000556918894792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08C2-4DAC-A706-F12470A9EE35}"/>
                </c:ext>
              </c:extLst>
            </c:dLbl>
            <c:dLbl>
              <c:idx val="4"/>
              <c:layout>
                <c:manualLayout>
                  <c:x val="8.6805555555555559E-3"/>
                  <c:y val="-8.4000556918894792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08C2-4DAC-A706-F12470A9EE35}"/>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08C2-4DAC-A706-F12470A9EE35}"/>
                </c:ext>
              </c:extLst>
            </c:dLbl>
            <c:dLbl>
              <c:idx val="6"/>
              <c:layout>
                <c:manualLayout>
                  <c:x val="6.9444444444444441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08C2-4DAC-A706-F12470A9EE35}"/>
                </c:ext>
              </c:extLst>
            </c:dLbl>
            <c:dLbl>
              <c:idx val="7"/>
              <c:layout>
                <c:manualLayout>
                  <c:x val="-8.6805555555555559E-3"/>
                  <c:y val="-8.400055691889479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08C2-4DAC-A706-F12470A9EE35}"/>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08C2-4DAC-A706-F12470A9EE35}"/>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08C2-4DAC-A706-F12470A9EE35}"/>
                </c:ext>
              </c:extLst>
            </c:dLbl>
            <c:numFmt formatCode="0.0%;\-#;;" sourceLinked="0"/>
            <c:spPr>
              <a:solidFill>
                <a:schemeClr val="bg1"/>
              </a:solidFill>
              <a:ln>
                <a:solidFill>
                  <a:srgbClr val="000000"/>
                </a:solidFill>
              </a:ln>
            </c:spPr>
            <c:txPr>
              <a:bodyPr/>
              <a:lstStyle/>
              <a:p>
                <a:pPr>
                  <a:defRPr sz="7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'33（問17）'!$BB$8:$BB$20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'33（問17）'!$BF$8:$BF$20</c:f>
              <c:numCache>
                <c:formatCode>0.0%</c:formatCode>
                <c:ptCount val="13"/>
                <c:pt idx="0">
                  <c:v>0</c:v>
                </c:pt>
                <c:pt idx="1">
                  <c:v>5.6074766355140186E-2</c:v>
                </c:pt>
                <c:pt idx="2">
                  <c:v>0.10569105691056911</c:v>
                </c:pt>
                <c:pt idx="3">
                  <c:v>4.3478260869565216E-2</c:v>
                </c:pt>
                <c:pt idx="4">
                  <c:v>0.02</c:v>
                </c:pt>
                <c:pt idx="5">
                  <c:v>0</c:v>
                </c:pt>
                <c:pt idx="6">
                  <c:v>0</c:v>
                </c:pt>
                <c:pt idx="7">
                  <c:v>0</c:v>
                </c:pt>
                <c:pt idx="8">
                  <c:v>8.4210526315789472E-2</c:v>
                </c:pt>
                <c:pt idx="9">
                  <c:v>0</c:v>
                </c:pt>
                <c:pt idx="10">
                  <c:v>0</c:v>
                </c:pt>
                <c:pt idx="11">
                  <c:v>8.3832335329341312E-2</c:v>
                </c:pt>
                <c:pt idx="12">
                  <c:v>0.13215859030837004</c:v>
                </c:pt>
              </c:numCache>
            </c:numRef>
          </c:val>
          <c:extLst>
            <c:ext xmlns:c16="http://schemas.microsoft.com/office/drawing/2014/chart" uri="{C3380CC4-5D6E-409C-BE32-E72D297353CC}">
              <c16:uniqueId val="{00000019-08C2-4DAC-A706-F12470A9EE35}"/>
            </c:ext>
          </c:extLst>
        </c:ser>
        <c:ser>
          <c:idx val="4"/>
          <c:order val="4"/>
          <c:tx>
            <c:strRef>
              <c:f>'33（問17）'!$BG$7</c:f>
              <c:strCache>
                <c:ptCount val="1"/>
                <c:pt idx="0">
                  <c:v>月1回
週休2日制</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3.298611111111111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08C2-4DAC-A706-F12470A9EE35}"/>
                </c:ext>
              </c:extLst>
            </c:dLbl>
            <c:dLbl>
              <c:idx val="1"/>
              <c:layout>
                <c:manualLayout>
                  <c:x val="-1.736111111111111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08C2-4DAC-A706-F12470A9EE35}"/>
                </c:ext>
              </c:extLst>
            </c:dLbl>
            <c:dLbl>
              <c:idx val="2"/>
              <c:layout>
                <c:manualLayout>
                  <c:x val="1.041666666666666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08C2-4DAC-A706-F12470A9EE35}"/>
                </c:ext>
              </c:extLst>
            </c:dLbl>
            <c:dLbl>
              <c:idx val="4"/>
              <c:layout>
                <c:manualLayout>
                  <c:x val="2.7777777777777714E-2"/>
                  <c:y val="-8.4000556918894792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08C2-4DAC-A706-F12470A9EE35}"/>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08C2-4DAC-A706-F12470A9EE35}"/>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08C2-4DAC-A706-F12470A9EE35}"/>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08C2-4DAC-A706-F12470A9EE35}"/>
                </c:ext>
              </c:extLst>
            </c:dLbl>
            <c:numFmt formatCode="0.0%;\-#;;" sourceLinked="0"/>
            <c:spPr>
              <a:solidFill>
                <a:schemeClr val="bg1"/>
              </a:solidFill>
              <a:ln>
                <a:solidFill>
                  <a:srgbClr val="000000"/>
                </a:solidFill>
              </a:ln>
            </c:spPr>
            <c:txPr>
              <a:bodyPr/>
              <a:lstStyle/>
              <a:p>
                <a:pPr>
                  <a:defRPr sz="7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'33（問17）'!$BB$8:$BB$20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'33（問17）'!$BG$8:$BG$20</c:f>
              <c:numCache>
                <c:formatCode>0.0%</c:formatCode>
                <c:ptCount val="13"/>
                <c:pt idx="0">
                  <c:v>0</c:v>
                </c:pt>
                <c:pt idx="1">
                  <c:v>3.7383177570093455E-2</c:v>
                </c:pt>
                <c:pt idx="2">
                  <c:v>5.6910569105691054E-2</c:v>
                </c:pt>
                <c:pt idx="3">
                  <c:v>0</c:v>
                </c:pt>
                <c:pt idx="4">
                  <c:v>1.3333333333333334E-2</c:v>
                </c:pt>
                <c:pt idx="5">
                  <c:v>0.15151515151515152</c:v>
                </c:pt>
                <c:pt idx="6">
                  <c:v>0</c:v>
                </c:pt>
                <c:pt idx="7">
                  <c:v>0</c:v>
                </c:pt>
                <c:pt idx="8">
                  <c:v>2.1052631578947368E-2</c:v>
                </c:pt>
                <c:pt idx="9">
                  <c:v>7.6923076923076927E-2</c:v>
                </c:pt>
                <c:pt idx="10">
                  <c:v>0</c:v>
                </c:pt>
                <c:pt idx="11">
                  <c:v>2.3952095808383235E-2</c:v>
                </c:pt>
                <c:pt idx="12">
                  <c:v>7.4889867841409691E-2</c:v>
                </c:pt>
              </c:numCache>
            </c:numRef>
          </c:val>
          <c:extLst>
            <c:ext xmlns:c16="http://schemas.microsoft.com/office/drawing/2014/chart" uri="{C3380CC4-5D6E-409C-BE32-E72D297353CC}">
              <c16:uniqueId val="{00000021-08C2-4DAC-A706-F12470A9EE35}"/>
            </c:ext>
          </c:extLst>
        </c:ser>
        <c:ser>
          <c:idx val="5"/>
          <c:order val="5"/>
          <c:tx>
            <c:strRef>
              <c:f>'33（問17）'!$BH$7</c:f>
              <c:strCache>
                <c:ptCount val="1"/>
                <c:pt idx="0">
                  <c:v>その他の
週休2日制</c:v>
                </c:pt>
              </c:strCache>
            </c:strRef>
          </c:tx>
          <c:spPr>
            <a:pattFill prst="sm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4"/>
              <c:layout>
                <c:manualLayout>
                  <c:x val="3.298611111111111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08C2-4DAC-A706-F12470A9EE35}"/>
                </c:ext>
              </c:extLst>
            </c:dLbl>
            <c:dLbl>
              <c:idx val="6"/>
              <c:layout>
                <c:manualLayout>
                  <c:x val="8.6805555555555559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08C2-4DAC-A706-F12470A9EE35}"/>
                </c:ext>
              </c:extLst>
            </c:dLbl>
            <c:dLbl>
              <c:idx val="7"/>
              <c:layout>
                <c:manualLayout>
                  <c:x val="-2.5974682852143481E-3"/>
                  <c:y val="4.8705252049679356E-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08C2-4DAC-A706-F12470A9EE35}"/>
                </c:ext>
              </c:extLst>
            </c:dLbl>
            <c:dLbl>
              <c:idx val="10"/>
              <c:layout>
                <c:manualLayout>
                  <c:x val="7.4243831253166855E-3"/>
                  <c:y val="3.4823613150051157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08C2-4DAC-A706-F12470A9EE35}"/>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HGｺﾞｼｯｸM"/>
                    <a:ea typeface="HGｺﾞｼｯｸM"/>
                    <a:cs typeface="HGｺﾞｼｯｸM"/>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'33（問17）'!$BB$8:$BB$20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'33（問17）'!$BH$8:$BH$20</c:f>
              <c:numCache>
                <c:formatCode>0.0%</c:formatCode>
                <c:ptCount val="13"/>
                <c:pt idx="0">
                  <c:v>0</c:v>
                </c:pt>
                <c:pt idx="1">
                  <c:v>9.3457943925233641E-2</c:v>
                </c:pt>
                <c:pt idx="2">
                  <c:v>0.13008130081300814</c:v>
                </c:pt>
                <c:pt idx="3">
                  <c:v>4.3478260869565216E-2</c:v>
                </c:pt>
                <c:pt idx="4">
                  <c:v>0.27333333333333332</c:v>
                </c:pt>
                <c:pt idx="5">
                  <c:v>9.0909090909090912E-2</c:v>
                </c:pt>
                <c:pt idx="6">
                  <c:v>0</c:v>
                </c:pt>
                <c:pt idx="7">
                  <c:v>0</c:v>
                </c:pt>
                <c:pt idx="8">
                  <c:v>0.11052631578947368</c:v>
                </c:pt>
                <c:pt idx="9">
                  <c:v>0.53846153846153844</c:v>
                </c:pt>
                <c:pt idx="10">
                  <c:v>0.33333333333333331</c:v>
                </c:pt>
                <c:pt idx="11">
                  <c:v>0.20958083832335328</c:v>
                </c:pt>
                <c:pt idx="12">
                  <c:v>0.19383259911894274</c:v>
                </c:pt>
              </c:numCache>
            </c:numRef>
          </c:val>
          <c:extLst>
            <c:ext xmlns:c16="http://schemas.microsoft.com/office/drawing/2014/chart" uri="{C3380CC4-5D6E-409C-BE32-E72D297353CC}">
              <c16:uniqueId val="{00000026-08C2-4DAC-A706-F12470A9EE35}"/>
            </c:ext>
          </c:extLst>
        </c:ser>
        <c:ser>
          <c:idx val="6"/>
          <c:order val="6"/>
          <c:tx>
            <c:strRef>
              <c:f>'33（問17）'!$BI$7</c:f>
              <c:strCache>
                <c:ptCount val="1"/>
                <c:pt idx="0">
                  <c:v>行っていない</c:v>
                </c:pt>
              </c:strCache>
            </c:strRef>
          </c:tx>
          <c:spPr>
            <a:solidFill>
              <a:srgbClr val="FFFFFF"/>
            </a:solidFill>
            <a:ln w="12700">
              <a:solidFill>
                <a:srgbClr val="000000"/>
              </a:solidFill>
              <a:prstDash val="solid"/>
            </a:ln>
          </c:spPr>
          <c:invertIfNegative val="0"/>
          <c:dLbls>
            <c:dLbl>
              <c:idx val="3"/>
              <c:layout>
                <c:manualLayout>
                  <c:x val="0"/>
                  <c:y val="-1.8038982240621983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08C2-4DAC-A706-F12470A9EE35}"/>
                </c:ext>
              </c:extLst>
            </c:dLbl>
            <c:dLbl>
              <c:idx val="7"/>
              <c:layout>
                <c:manualLayout>
                  <c:x val="5.2083333333332064E-3"/>
                  <c:y val="-8.400055691889479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EED-4ADB-A2FC-D4311005864C}"/>
                </c:ext>
              </c:extLst>
            </c:dLbl>
            <c:dLbl>
              <c:idx val="8"/>
              <c:layout>
                <c:manualLayout>
                  <c:x val="-9.8740662357154826E-3"/>
                  <c:y val="-3.127691572321496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08C2-4DAC-A706-F12470A9EE35}"/>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HGｺﾞｼｯｸM"/>
                    <a:ea typeface="HGｺﾞｼｯｸM"/>
                    <a:cs typeface="HGｺﾞｼｯｸM"/>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'33（問17）'!$BB$8:$BB$20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'33（問17）'!$BI$8:$BI$20</c:f>
              <c:numCache>
                <c:formatCode>0.0%</c:formatCode>
                <c:ptCount val="13"/>
                <c:pt idx="0">
                  <c:v>0</c:v>
                </c:pt>
                <c:pt idx="1">
                  <c:v>6.5420560747663545E-2</c:v>
                </c:pt>
                <c:pt idx="2">
                  <c:v>0.11382113821138211</c:v>
                </c:pt>
                <c:pt idx="3">
                  <c:v>8.6956521739130432E-2</c:v>
                </c:pt>
                <c:pt idx="4">
                  <c:v>0.11333333333333333</c:v>
                </c:pt>
                <c:pt idx="5">
                  <c:v>0.30303030303030304</c:v>
                </c:pt>
                <c:pt idx="6">
                  <c:v>5.5555555555555552E-2</c:v>
                </c:pt>
                <c:pt idx="7">
                  <c:v>6.25E-2</c:v>
                </c:pt>
                <c:pt idx="8">
                  <c:v>0.12631578947368421</c:v>
                </c:pt>
                <c:pt idx="9">
                  <c:v>0.15384615384615385</c:v>
                </c:pt>
                <c:pt idx="10">
                  <c:v>0</c:v>
                </c:pt>
                <c:pt idx="11">
                  <c:v>7.7844311377245512E-2</c:v>
                </c:pt>
                <c:pt idx="12">
                  <c:v>0.1894273127753304</c:v>
                </c:pt>
              </c:numCache>
            </c:numRef>
          </c:val>
          <c:extLst>
            <c:ext xmlns:c16="http://schemas.microsoft.com/office/drawing/2014/chart" uri="{C3380CC4-5D6E-409C-BE32-E72D297353CC}">
              <c16:uniqueId val="{00000029-08C2-4DAC-A706-F12470A9EE35}"/>
            </c:ext>
          </c:extLst>
        </c:ser>
        <c:ser>
          <c:idx val="7"/>
          <c:order val="7"/>
          <c:tx>
            <c:strRef>
              <c:f>'33（問17）'!$BJ$7</c:f>
              <c:strCache>
                <c:ptCount val="1"/>
                <c:pt idx="0">
                  <c:v>無回答</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1"/>
              <c:layout>
                <c:manualLayout>
                  <c:x val="1.9097222222222224E-2"/>
                  <c:y val="-2.1000139229723698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462-4BC9-BEAE-C97C58FDD31B}"/>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HGｺﾞｼｯｸM"/>
                    <a:ea typeface="HGｺﾞｼｯｸM"/>
                    <a:cs typeface="HGｺﾞｼｯｸM"/>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'33（問17）'!$BB$8:$BB$20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'33（問17）'!$BJ$8:$BJ$20</c:f>
              <c:numCache>
                <c:formatCode>0.0%</c:formatCode>
                <c:ptCount val="13"/>
                <c:pt idx="0">
                  <c:v>0</c:v>
                </c:pt>
                <c:pt idx="1">
                  <c:v>6.5420560747663545E-2</c:v>
                </c:pt>
                <c:pt idx="2">
                  <c:v>4.065040650406504E-2</c:v>
                </c:pt>
                <c:pt idx="3">
                  <c:v>8.6956521739130432E-2</c:v>
                </c:pt>
                <c:pt idx="4">
                  <c:v>4.6666666666666669E-2</c:v>
                </c:pt>
                <c:pt idx="5">
                  <c:v>3.0303030303030304E-2</c:v>
                </c:pt>
                <c:pt idx="6">
                  <c:v>0.16666666666666666</c:v>
                </c:pt>
                <c:pt idx="7">
                  <c:v>6.25E-2</c:v>
                </c:pt>
                <c:pt idx="8">
                  <c:v>3.6842105263157891E-2</c:v>
                </c:pt>
                <c:pt idx="9">
                  <c:v>0</c:v>
                </c:pt>
                <c:pt idx="10">
                  <c:v>0</c:v>
                </c:pt>
                <c:pt idx="11">
                  <c:v>2.3952095808383235E-2</c:v>
                </c:pt>
                <c:pt idx="12">
                  <c:v>3.9647577092511016E-2</c:v>
                </c:pt>
              </c:numCache>
            </c:numRef>
          </c:val>
          <c:extLst>
            <c:ext xmlns:c16="http://schemas.microsoft.com/office/drawing/2014/chart" uri="{C3380CC4-5D6E-409C-BE32-E72D297353CC}">
              <c16:uniqueId val="{0000002A-08C2-4DAC-A706-F12470A9EE35}"/>
            </c:ext>
          </c:extLst>
        </c:ser>
        <c:dLbls>
          <c:showLegendKey val="0"/>
          <c:showVal val="0"/>
          <c:showCatName val="0"/>
          <c:showSerName val="0"/>
          <c:showPercent val="0"/>
          <c:showBubbleSize val="0"/>
        </c:dLbls>
        <c:gapWidth val="50"/>
        <c:overlap val="100"/>
        <c:axId val="96326016"/>
        <c:axId val="96327552"/>
      </c:barChart>
      <c:catAx>
        <c:axId val="9632601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GｺﾞｼｯｸM"/>
                <a:ea typeface="HGｺﾞｼｯｸM"/>
                <a:cs typeface="HGｺﾞｼｯｸM"/>
              </a:defRPr>
            </a:pPr>
            <a:endParaRPr lang="ja-JP"/>
          </a:p>
        </c:txPr>
        <c:crossAx val="96327552"/>
        <c:crosses val="autoZero"/>
        <c:auto val="1"/>
        <c:lblAlgn val="ctr"/>
        <c:lblOffset val="100"/>
        <c:tickLblSkip val="1"/>
        <c:tickMarkSkip val="1"/>
        <c:noMultiLvlLbl val="0"/>
      </c:catAx>
      <c:valAx>
        <c:axId val="9632755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HGｺﾞｼｯｸM"/>
                <a:ea typeface="HGｺﾞｼｯｸM"/>
                <a:cs typeface="HGｺﾞｼｯｸM"/>
              </a:defRPr>
            </a:pPr>
            <a:endParaRPr lang="ja-JP"/>
          </a:p>
        </c:txPr>
        <c:crossAx val="96326016"/>
        <c:crosses val="autoZero"/>
        <c:crossBetween val="between"/>
      </c:valAx>
      <c:spPr>
        <a:noFill/>
        <a:ln w="25400">
          <a:noFill/>
        </a:ln>
      </c:spPr>
    </c:plotArea>
    <c:legend>
      <c:legendPos val="r"/>
      <c:layout>
        <c:manualLayout>
          <c:xMode val="edge"/>
          <c:yMode val="edge"/>
          <c:x val="0.86328234361329825"/>
          <c:y val="0.25085946730885444"/>
          <c:w val="0.12630222003499558"/>
          <c:h val="0.4501725428651315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HGｺﾞｼｯｸM"/>
              <a:ea typeface="HGｺﾞｼｯｸM"/>
              <a:cs typeface="HGｺﾞｼｯｸM"/>
            </a:defRPr>
          </a:pPr>
          <a:endParaRPr lang="ja-JP"/>
        </a:p>
      </c:txPr>
    </c:legend>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orientation="portrait"/>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4760057327464417"/>
          <c:y val="1.6129032258064516E-2"/>
        </c:manualLayout>
      </c:layout>
      <c:overlay val="0"/>
      <c:spPr>
        <a:noFill/>
        <a:ln w="25400">
          <a:noFill/>
        </a:ln>
      </c:spPr>
    </c:title>
    <c:autoTitleDeleted val="0"/>
    <c:plotArea>
      <c:layout>
        <c:manualLayout>
          <c:layoutTarget val="inner"/>
          <c:xMode val="edge"/>
          <c:yMode val="edge"/>
          <c:x val="8.5603221267050278E-2"/>
          <c:y val="8.0645288314781238E-2"/>
          <c:w val="0.75486476935489799"/>
          <c:h val="0.82903356387595117"/>
        </c:manualLayout>
      </c:layout>
      <c:barChart>
        <c:barDir val="bar"/>
        <c:grouping val="percentStacked"/>
        <c:varyColors val="0"/>
        <c:ser>
          <c:idx val="0"/>
          <c:order val="0"/>
          <c:tx>
            <c:strRef>
              <c:f>'33（問17）'!$BC$22</c:f>
              <c:strCache>
                <c:ptCount val="1"/>
                <c:pt idx="0">
                  <c:v>完全
週休2日制</c:v>
                </c:pt>
              </c:strCache>
            </c:strRef>
          </c:tx>
          <c:spPr>
            <a:solidFill>
              <a:srgbClr val="C0C0C0"/>
            </a:solidFill>
            <a:ln w="12700">
              <a:solidFill>
                <a:srgbClr val="000000"/>
              </a:solidFill>
              <a:prstDash val="solid"/>
            </a:ln>
          </c:spPr>
          <c:invertIfNegative val="0"/>
          <c:dLbls>
            <c:numFmt formatCode="0.0%;\-#;;" sourceLinked="0"/>
            <c:spPr>
              <a:solidFill>
                <a:srgbClr val="FFFFFF"/>
              </a:solidFill>
              <a:ln w="3175">
                <a:solidFill>
                  <a:schemeClr val="tx1"/>
                </a:solidFill>
              </a:ln>
            </c:spPr>
            <c:txPr>
              <a:bodyPr/>
              <a:lstStyle/>
              <a:p>
                <a:pPr>
                  <a:defRPr sz="700" b="0" i="0" u="none" strike="noStrike" baseline="0">
                    <a:solidFill>
                      <a:srgbClr val="000000"/>
                    </a:solidFill>
                    <a:latin typeface="HGｺﾞｼｯｸM"/>
                    <a:ea typeface="HGｺﾞｼｯｸM"/>
                    <a:cs typeface="HGｺﾞｼｯｸM"/>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'33（問17）'!$BB$23:$BB$28</c:f>
              <c:strCache>
                <c:ptCount val="6"/>
                <c:pt idx="0">
                  <c:v>100人以上</c:v>
                </c:pt>
                <c:pt idx="1">
                  <c:v>50～99人</c:v>
                </c:pt>
                <c:pt idx="2">
                  <c:v>30～49人</c:v>
                </c:pt>
                <c:pt idx="3">
                  <c:v>10～29人</c:v>
                </c:pt>
                <c:pt idx="4">
                  <c:v>5～9人</c:v>
                </c:pt>
                <c:pt idx="5">
                  <c:v>1～4人</c:v>
                </c:pt>
              </c:strCache>
            </c:strRef>
          </c:cat>
          <c:val>
            <c:numRef>
              <c:f>'33（問17）'!$BC$23:$BC$28</c:f>
              <c:numCache>
                <c:formatCode>0.0%</c:formatCode>
                <c:ptCount val="6"/>
                <c:pt idx="0">
                  <c:v>0.5714285714285714</c:v>
                </c:pt>
                <c:pt idx="1">
                  <c:v>0.5</c:v>
                </c:pt>
                <c:pt idx="2">
                  <c:v>0.5</c:v>
                </c:pt>
                <c:pt idx="3">
                  <c:v>0.32510288065843623</c:v>
                </c:pt>
                <c:pt idx="4">
                  <c:v>0.38205980066445183</c:v>
                </c:pt>
                <c:pt idx="5">
                  <c:v>0.45378151260504201</c:v>
                </c:pt>
              </c:numCache>
            </c:numRef>
          </c:val>
          <c:extLst>
            <c:ext xmlns:c16="http://schemas.microsoft.com/office/drawing/2014/chart" uri="{C3380CC4-5D6E-409C-BE32-E72D297353CC}">
              <c16:uniqueId val="{00000000-555F-40B7-A672-CFA92D153F58}"/>
            </c:ext>
          </c:extLst>
        </c:ser>
        <c:ser>
          <c:idx val="1"/>
          <c:order val="1"/>
          <c:tx>
            <c:strRef>
              <c:f>'33（問17）'!$BD$22</c:f>
              <c:strCache>
                <c:ptCount val="1"/>
                <c:pt idx="0">
                  <c:v>月3回
週休2日制</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885144949954779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55F-40B7-A672-CFA92D153F58}"/>
                </c:ext>
              </c:extLst>
            </c:dLbl>
            <c:dLbl>
              <c:idx val="1"/>
              <c:layout>
                <c:manualLayout>
                  <c:x val="-7.005114195925523E-3"/>
                  <c:y val="-5.860263960113723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55F-40B7-A672-CFA92D153F58}"/>
                </c:ext>
              </c:extLst>
            </c:dLbl>
            <c:dLbl>
              <c:idx val="5"/>
              <c:layout>
                <c:manualLayout>
                  <c:x val="-7.483949285931127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D6A-4C42-BCFF-BFAD72A4AEB8}"/>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HGｺﾞｼｯｸM"/>
                    <a:ea typeface="HGｺﾞｼｯｸM"/>
                    <a:cs typeface="HGｺﾞｼｯｸM"/>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'33（問17）'!$BB$23:$BB$28</c:f>
              <c:strCache>
                <c:ptCount val="6"/>
                <c:pt idx="0">
                  <c:v>100人以上</c:v>
                </c:pt>
                <c:pt idx="1">
                  <c:v>50～99人</c:v>
                </c:pt>
                <c:pt idx="2">
                  <c:v>30～49人</c:v>
                </c:pt>
                <c:pt idx="3">
                  <c:v>10～29人</c:v>
                </c:pt>
                <c:pt idx="4">
                  <c:v>5～9人</c:v>
                </c:pt>
                <c:pt idx="5">
                  <c:v>1～4人</c:v>
                </c:pt>
              </c:strCache>
            </c:strRef>
          </c:cat>
          <c:val>
            <c:numRef>
              <c:f>'33（問17）'!$BD$23:$BD$28</c:f>
              <c:numCache>
                <c:formatCode>0.0%</c:formatCode>
                <c:ptCount val="6"/>
                <c:pt idx="0">
                  <c:v>0</c:v>
                </c:pt>
                <c:pt idx="1">
                  <c:v>7.1428571428571425E-2</c:v>
                </c:pt>
                <c:pt idx="2">
                  <c:v>3.125E-2</c:v>
                </c:pt>
                <c:pt idx="3">
                  <c:v>8.6419753086419748E-2</c:v>
                </c:pt>
                <c:pt idx="4">
                  <c:v>5.647840531561462E-2</c:v>
                </c:pt>
                <c:pt idx="5">
                  <c:v>2.3109243697478993E-2</c:v>
                </c:pt>
              </c:numCache>
            </c:numRef>
          </c:val>
          <c:extLst>
            <c:ext xmlns:c16="http://schemas.microsoft.com/office/drawing/2014/chart" uri="{C3380CC4-5D6E-409C-BE32-E72D297353CC}">
              <c16:uniqueId val="{00000003-555F-40B7-A672-CFA92D153F58}"/>
            </c:ext>
          </c:extLst>
        </c:ser>
        <c:ser>
          <c:idx val="2"/>
          <c:order val="2"/>
          <c:tx>
            <c:strRef>
              <c:f>'33（問17）'!$BE$22</c:f>
              <c:strCache>
                <c:ptCount val="1"/>
                <c:pt idx="0">
                  <c:v>隔週
週休2日制</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4.3084271036821619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55F-40B7-A672-CFA92D153F58}"/>
                </c:ext>
              </c:extLst>
            </c:dLbl>
            <c:dLbl>
              <c:idx val="1"/>
              <c:layout>
                <c:manualLayout>
                  <c:x val="-5.0946049725345824E-3"/>
                  <c:y val="-2.634452427522451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55F-40B7-A672-CFA92D153F58}"/>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HGｺﾞｼｯｸM"/>
                    <a:ea typeface="HGｺﾞｼｯｸM"/>
                    <a:cs typeface="HGｺﾞｼｯｸM"/>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'33（問17）'!$BB$23:$BB$28</c:f>
              <c:strCache>
                <c:ptCount val="6"/>
                <c:pt idx="0">
                  <c:v>100人以上</c:v>
                </c:pt>
                <c:pt idx="1">
                  <c:v>50～99人</c:v>
                </c:pt>
                <c:pt idx="2">
                  <c:v>30～49人</c:v>
                </c:pt>
                <c:pt idx="3">
                  <c:v>10～29人</c:v>
                </c:pt>
                <c:pt idx="4">
                  <c:v>5～9人</c:v>
                </c:pt>
                <c:pt idx="5">
                  <c:v>1～4人</c:v>
                </c:pt>
              </c:strCache>
            </c:strRef>
          </c:cat>
          <c:val>
            <c:numRef>
              <c:f>'33（問17）'!$BE$23:$BE$28</c:f>
              <c:numCache>
                <c:formatCode>0.0%</c:formatCode>
                <c:ptCount val="6"/>
                <c:pt idx="0">
                  <c:v>0</c:v>
                </c:pt>
                <c:pt idx="1">
                  <c:v>7.1428571428571425E-2</c:v>
                </c:pt>
                <c:pt idx="2">
                  <c:v>0</c:v>
                </c:pt>
                <c:pt idx="3">
                  <c:v>9.8765432098765427E-2</c:v>
                </c:pt>
                <c:pt idx="4">
                  <c:v>0.12292358803986711</c:v>
                </c:pt>
                <c:pt idx="5">
                  <c:v>7.5630252100840331E-2</c:v>
                </c:pt>
              </c:numCache>
            </c:numRef>
          </c:val>
          <c:extLst>
            <c:ext xmlns:c16="http://schemas.microsoft.com/office/drawing/2014/chart" uri="{C3380CC4-5D6E-409C-BE32-E72D297353CC}">
              <c16:uniqueId val="{00000006-555F-40B7-A672-CFA92D153F58}"/>
            </c:ext>
          </c:extLst>
        </c:ser>
        <c:ser>
          <c:idx val="3"/>
          <c:order val="3"/>
          <c:tx>
            <c:strRef>
              <c:f>'33（問17）'!$BF$22</c:f>
              <c:strCache>
                <c:ptCount val="1"/>
                <c:pt idx="0">
                  <c:v>月2回
週休2日制</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3.741974642965529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402-451B-BCDE-A53F872493E0}"/>
                </c:ext>
              </c:extLst>
            </c:dLbl>
            <c:dLbl>
              <c:idx val="1"/>
              <c:layout>
                <c:manualLayout>
                  <c:x val="1.564867277757644E-2"/>
                  <c:y val="5.9131318262636531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55F-40B7-A672-CFA92D153F58}"/>
                </c:ext>
              </c:extLst>
            </c:dLbl>
            <c:dLbl>
              <c:idx val="2"/>
              <c:layout>
                <c:manualLayout>
                  <c:x val="-7.483949285931059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402-451B-BCDE-A53F872493E0}"/>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HGｺﾞｼｯｸM"/>
                    <a:ea typeface="HGｺﾞｼｯｸM"/>
                    <a:cs typeface="HGｺﾞｼｯｸM"/>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'33（問17）'!$BB$23:$BB$28</c:f>
              <c:strCache>
                <c:ptCount val="6"/>
                <c:pt idx="0">
                  <c:v>100人以上</c:v>
                </c:pt>
                <c:pt idx="1">
                  <c:v>50～99人</c:v>
                </c:pt>
                <c:pt idx="2">
                  <c:v>30～49人</c:v>
                </c:pt>
                <c:pt idx="3">
                  <c:v>10～29人</c:v>
                </c:pt>
                <c:pt idx="4">
                  <c:v>5～9人</c:v>
                </c:pt>
                <c:pt idx="5">
                  <c:v>1～4人</c:v>
                </c:pt>
              </c:strCache>
            </c:strRef>
          </c:cat>
          <c:val>
            <c:numRef>
              <c:f>'33（問17）'!$BF$23:$BF$28</c:f>
              <c:numCache>
                <c:formatCode>0.0%</c:formatCode>
                <c:ptCount val="6"/>
                <c:pt idx="0">
                  <c:v>0.14285714285714285</c:v>
                </c:pt>
                <c:pt idx="1">
                  <c:v>0</c:v>
                </c:pt>
                <c:pt idx="2">
                  <c:v>0.125</c:v>
                </c:pt>
                <c:pt idx="3">
                  <c:v>9.0534979423868317E-2</c:v>
                </c:pt>
                <c:pt idx="4">
                  <c:v>8.9700996677740868E-2</c:v>
                </c:pt>
                <c:pt idx="5">
                  <c:v>6.0924369747899158E-2</c:v>
                </c:pt>
              </c:numCache>
            </c:numRef>
          </c:val>
          <c:extLst>
            <c:ext xmlns:c16="http://schemas.microsoft.com/office/drawing/2014/chart" uri="{C3380CC4-5D6E-409C-BE32-E72D297353CC}">
              <c16:uniqueId val="{00000008-555F-40B7-A672-CFA92D153F58}"/>
            </c:ext>
          </c:extLst>
        </c:ser>
        <c:ser>
          <c:idx val="4"/>
          <c:order val="4"/>
          <c:tx>
            <c:strRef>
              <c:f>'33（問17）'!$BG$22</c:f>
              <c:strCache>
                <c:ptCount val="1"/>
                <c:pt idx="0">
                  <c:v>月1回
週休2日制</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8668181135144214E-2"/>
                  <c:y val="-4.301075268817204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55F-40B7-A672-CFA92D153F58}"/>
                </c:ext>
              </c:extLst>
            </c:dLbl>
            <c:dLbl>
              <c:idx val="1"/>
              <c:layout>
                <c:manualLayout>
                  <c:x val="1.3578514042424279E-2"/>
                  <c:y val="5.912043219825277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555F-40B7-A672-CFA92D153F58}"/>
                </c:ext>
              </c:extLst>
            </c:dLbl>
            <c:dLbl>
              <c:idx val="2"/>
              <c:layout>
                <c:manualLayout>
                  <c:x val="1.122592392889652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402-451B-BCDE-A53F872493E0}"/>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HGｺﾞｼｯｸM"/>
                    <a:ea typeface="HGｺﾞｼｯｸM"/>
                    <a:cs typeface="HGｺﾞｼｯｸM"/>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'33（問17）'!$BB$23:$BB$28</c:f>
              <c:strCache>
                <c:ptCount val="6"/>
                <c:pt idx="0">
                  <c:v>100人以上</c:v>
                </c:pt>
                <c:pt idx="1">
                  <c:v>50～99人</c:v>
                </c:pt>
                <c:pt idx="2">
                  <c:v>30～49人</c:v>
                </c:pt>
                <c:pt idx="3">
                  <c:v>10～29人</c:v>
                </c:pt>
                <c:pt idx="4">
                  <c:v>5～9人</c:v>
                </c:pt>
                <c:pt idx="5">
                  <c:v>1～4人</c:v>
                </c:pt>
              </c:strCache>
            </c:strRef>
          </c:cat>
          <c:val>
            <c:numRef>
              <c:f>'33（問17）'!$BG$23:$BG$28</c:f>
              <c:numCache>
                <c:formatCode>0.0%</c:formatCode>
                <c:ptCount val="6"/>
                <c:pt idx="0">
                  <c:v>0</c:v>
                </c:pt>
                <c:pt idx="1">
                  <c:v>0</c:v>
                </c:pt>
                <c:pt idx="2">
                  <c:v>0</c:v>
                </c:pt>
                <c:pt idx="3">
                  <c:v>2.4691358024691357E-2</c:v>
                </c:pt>
                <c:pt idx="4">
                  <c:v>5.3156146179401995E-2</c:v>
                </c:pt>
                <c:pt idx="5">
                  <c:v>4.6218487394957986E-2</c:v>
                </c:pt>
              </c:numCache>
            </c:numRef>
          </c:val>
          <c:extLst>
            <c:ext xmlns:c16="http://schemas.microsoft.com/office/drawing/2014/chart" uri="{C3380CC4-5D6E-409C-BE32-E72D297353CC}">
              <c16:uniqueId val="{0000000B-555F-40B7-A672-CFA92D153F58}"/>
            </c:ext>
          </c:extLst>
        </c:ser>
        <c:ser>
          <c:idx val="5"/>
          <c:order val="5"/>
          <c:tx>
            <c:strRef>
              <c:f>'33（問17）'!$BH$22</c:f>
              <c:strCache>
                <c:ptCount val="1"/>
                <c:pt idx="0">
                  <c:v>その他の
週休2日制</c:v>
                </c:pt>
              </c:strCache>
            </c:strRef>
          </c:tx>
          <c:spPr>
            <a:pattFill prst="sm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HGｺﾞｼｯｸM"/>
                    <a:ea typeface="HGｺﾞｼｯｸM"/>
                    <a:cs typeface="HGｺﾞｼｯｸM"/>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'33（問17）'!$BB$23:$BB$28</c:f>
              <c:strCache>
                <c:ptCount val="6"/>
                <c:pt idx="0">
                  <c:v>100人以上</c:v>
                </c:pt>
                <c:pt idx="1">
                  <c:v>50～99人</c:v>
                </c:pt>
                <c:pt idx="2">
                  <c:v>30～49人</c:v>
                </c:pt>
                <c:pt idx="3">
                  <c:v>10～29人</c:v>
                </c:pt>
                <c:pt idx="4">
                  <c:v>5～9人</c:v>
                </c:pt>
                <c:pt idx="5">
                  <c:v>1～4人</c:v>
                </c:pt>
              </c:strCache>
            </c:strRef>
          </c:cat>
          <c:val>
            <c:numRef>
              <c:f>'33（問17）'!$BH$23:$BH$28</c:f>
              <c:numCache>
                <c:formatCode>0.0%</c:formatCode>
                <c:ptCount val="6"/>
                <c:pt idx="0">
                  <c:v>0.2857142857142857</c:v>
                </c:pt>
                <c:pt idx="1">
                  <c:v>0.2857142857142857</c:v>
                </c:pt>
                <c:pt idx="2">
                  <c:v>0.3125</c:v>
                </c:pt>
                <c:pt idx="3">
                  <c:v>0.26337448559670784</c:v>
                </c:pt>
                <c:pt idx="4">
                  <c:v>0.15614617940199335</c:v>
                </c:pt>
                <c:pt idx="5">
                  <c:v>0.11134453781512606</c:v>
                </c:pt>
              </c:numCache>
            </c:numRef>
          </c:val>
          <c:extLst>
            <c:ext xmlns:c16="http://schemas.microsoft.com/office/drawing/2014/chart" uri="{C3380CC4-5D6E-409C-BE32-E72D297353CC}">
              <c16:uniqueId val="{0000000C-555F-40B7-A672-CFA92D153F58}"/>
            </c:ext>
          </c:extLst>
        </c:ser>
        <c:ser>
          <c:idx val="6"/>
          <c:order val="6"/>
          <c:tx>
            <c:strRef>
              <c:f>'33（問17）'!$BI$22</c:f>
              <c:strCache>
                <c:ptCount val="1"/>
                <c:pt idx="0">
                  <c:v>行っていない</c:v>
                </c:pt>
              </c:strCache>
            </c:strRef>
          </c:tx>
          <c:spPr>
            <a:solidFill>
              <a:srgbClr val="FFFFFF"/>
            </a:solidFill>
            <a:ln w="12700">
              <a:solidFill>
                <a:srgbClr val="000000"/>
              </a:solidFill>
              <a:prstDash val="solid"/>
            </a:ln>
          </c:spPr>
          <c:invertIfNegative val="0"/>
          <c:dLbls>
            <c:dLbl>
              <c:idx val="0"/>
              <c:layout>
                <c:manualLayout>
                  <c:x val="-6.9174232598357109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555F-40B7-A672-CFA92D153F58}"/>
                </c:ext>
              </c:extLst>
            </c:dLbl>
            <c:dLbl>
              <c:idx val="1"/>
              <c:layout>
                <c:manualLayout>
                  <c:x val="-6.9174232598357109E-3"/>
                  <c:y val="7.8852135688381892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555F-40B7-A672-CFA92D153F58}"/>
                </c:ext>
              </c:extLst>
            </c:dLbl>
            <c:dLbl>
              <c:idx val="2"/>
              <c:layout>
                <c:manualLayout>
                  <c:x val="-1.4967898571862119E-2"/>
                  <c:y val="-4.301075268817204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D6A-4C42-BCFF-BFAD72A4AEB8}"/>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HGｺﾞｼｯｸM"/>
                    <a:ea typeface="HGｺﾞｼｯｸM"/>
                    <a:cs typeface="HGｺﾞｼｯｸM"/>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'33（問17）'!$BB$23:$BB$28</c:f>
              <c:strCache>
                <c:ptCount val="6"/>
                <c:pt idx="0">
                  <c:v>100人以上</c:v>
                </c:pt>
                <c:pt idx="1">
                  <c:v>50～99人</c:v>
                </c:pt>
                <c:pt idx="2">
                  <c:v>30～49人</c:v>
                </c:pt>
                <c:pt idx="3">
                  <c:v>10～29人</c:v>
                </c:pt>
                <c:pt idx="4">
                  <c:v>5～9人</c:v>
                </c:pt>
                <c:pt idx="5">
                  <c:v>1～4人</c:v>
                </c:pt>
              </c:strCache>
            </c:strRef>
          </c:cat>
          <c:val>
            <c:numRef>
              <c:f>'33（問17）'!$BI$23:$BI$28</c:f>
              <c:numCache>
                <c:formatCode>0.0%</c:formatCode>
                <c:ptCount val="6"/>
                <c:pt idx="0">
                  <c:v>0</c:v>
                </c:pt>
                <c:pt idx="1">
                  <c:v>7.1428571428571425E-2</c:v>
                </c:pt>
                <c:pt idx="2">
                  <c:v>3.125E-2</c:v>
                </c:pt>
                <c:pt idx="3">
                  <c:v>7.8189300411522639E-2</c:v>
                </c:pt>
                <c:pt idx="4">
                  <c:v>0.11295681063122924</c:v>
                </c:pt>
                <c:pt idx="5">
                  <c:v>0.16596638655462184</c:v>
                </c:pt>
              </c:numCache>
            </c:numRef>
          </c:val>
          <c:extLst>
            <c:ext xmlns:c16="http://schemas.microsoft.com/office/drawing/2014/chart" uri="{C3380CC4-5D6E-409C-BE32-E72D297353CC}">
              <c16:uniqueId val="{0000000F-555F-40B7-A672-CFA92D153F58}"/>
            </c:ext>
          </c:extLst>
        </c:ser>
        <c:ser>
          <c:idx val="7"/>
          <c:order val="7"/>
          <c:tx>
            <c:strRef>
              <c:f>'33（問17）'!$BJ$22</c:f>
              <c:strCache>
                <c:ptCount val="1"/>
                <c:pt idx="0">
                  <c:v>無回答</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6.917423259835710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555F-40B7-A672-CFA92D153F58}"/>
                </c:ext>
              </c:extLst>
            </c:dLbl>
            <c:dLbl>
              <c:idx val="1"/>
              <c:layout>
                <c:manualLayout>
                  <c:x val="1.119023577033759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555F-40B7-A672-CFA92D153F58}"/>
                </c:ext>
              </c:extLst>
            </c:dLbl>
            <c:dLbl>
              <c:idx val="2"/>
              <c:layout>
                <c:manualLayout>
                  <c:x val="1.4967898571861982E-2"/>
                  <c:y val="-4.301075268817204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D6A-4C42-BCFF-BFAD72A4AEB8}"/>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HGｺﾞｼｯｸM"/>
                    <a:ea typeface="HGｺﾞｼｯｸM"/>
                    <a:cs typeface="HGｺﾞｼｯｸM"/>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'33（問17）'!$BB$23:$BB$28</c:f>
              <c:strCache>
                <c:ptCount val="6"/>
                <c:pt idx="0">
                  <c:v>100人以上</c:v>
                </c:pt>
                <c:pt idx="1">
                  <c:v>50～99人</c:v>
                </c:pt>
                <c:pt idx="2">
                  <c:v>30～49人</c:v>
                </c:pt>
                <c:pt idx="3">
                  <c:v>10～29人</c:v>
                </c:pt>
                <c:pt idx="4">
                  <c:v>5～9人</c:v>
                </c:pt>
                <c:pt idx="5">
                  <c:v>1～4人</c:v>
                </c:pt>
              </c:strCache>
            </c:strRef>
          </c:cat>
          <c:val>
            <c:numRef>
              <c:f>'33（問17）'!$BJ$23:$BJ$28</c:f>
              <c:numCache>
                <c:formatCode>0.0%</c:formatCode>
                <c:ptCount val="6"/>
                <c:pt idx="0">
                  <c:v>0</c:v>
                </c:pt>
                <c:pt idx="1">
                  <c:v>0</c:v>
                </c:pt>
                <c:pt idx="2">
                  <c:v>0</c:v>
                </c:pt>
                <c:pt idx="3">
                  <c:v>3.292181069958848E-2</c:v>
                </c:pt>
                <c:pt idx="4">
                  <c:v>2.6578073089700997E-2</c:v>
                </c:pt>
                <c:pt idx="5">
                  <c:v>6.3025210084033612E-2</c:v>
                </c:pt>
              </c:numCache>
            </c:numRef>
          </c:val>
          <c:extLst>
            <c:ext xmlns:c16="http://schemas.microsoft.com/office/drawing/2014/chart" uri="{C3380CC4-5D6E-409C-BE32-E72D297353CC}">
              <c16:uniqueId val="{00000012-555F-40B7-A672-CFA92D153F58}"/>
            </c:ext>
          </c:extLst>
        </c:ser>
        <c:dLbls>
          <c:showLegendKey val="0"/>
          <c:showVal val="0"/>
          <c:showCatName val="0"/>
          <c:showSerName val="0"/>
          <c:showPercent val="0"/>
          <c:showBubbleSize val="0"/>
        </c:dLbls>
        <c:gapWidth val="50"/>
        <c:overlap val="100"/>
        <c:axId val="96414336"/>
        <c:axId val="96428416"/>
      </c:barChart>
      <c:catAx>
        <c:axId val="9641433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428416"/>
        <c:crosses val="autoZero"/>
        <c:auto val="1"/>
        <c:lblAlgn val="ctr"/>
        <c:lblOffset val="100"/>
        <c:tickLblSkip val="1"/>
        <c:tickMarkSkip val="1"/>
        <c:noMultiLvlLbl val="0"/>
      </c:catAx>
      <c:valAx>
        <c:axId val="9642841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414336"/>
        <c:crosses val="autoZero"/>
        <c:crossBetween val="between"/>
      </c:valAx>
      <c:spPr>
        <a:noFill/>
        <a:ln w="25400">
          <a:noFill/>
        </a:ln>
      </c:spPr>
    </c:plotArea>
    <c:legend>
      <c:legendPos val="r"/>
      <c:layout>
        <c:manualLayout>
          <c:xMode val="edge"/>
          <c:yMode val="edge"/>
          <c:x val="0.87159642009729321"/>
          <c:y val="9.3548387096774197E-2"/>
          <c:w val="0.12321673798557276"/>
          <c:h val="0.8967755482177630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49624060150375937"/>
          <c:y val="2.3640661938534278E-2"/>
        </c:manualLayout>
      </c:layout>
      <c:overlay val="0"/>
      <c:spPr>
        <a:noFill/>
        <a:ln w="25400">
          <a:noFill/>
        </a:ln>
      </c:spPr>
    </c:title>
    <c:autoTitleDeleted val="0"/>
    <c:plotArea>
      <c:layout>
        <c:manualLayout>
          <c:layoutTarget val="inner"/>
          <c:xMode val="edge"/>
          <c:yMode val="edge"/>
          <c:x val="0.13233082706766916"/>
          <c:y val="9.2198794415804183E-2"/>
          <c:w val="0.81654135338345868"/>
          <c:h val="0.64302748925894204"/>
        </c:manualLayout>
      </c:layout>
      <c:barChart>
        <c:barDir val="col"/>
        <c:grouping val="clustered"/>
        <c:varyColors val="0"/>
        <c:ser>
          <c:idx val="1"/>
          <c:order val="0"/>
          <c:tx>
            <c:strRef>
              <c:f>'34（問19）'!$AD$12</c:f>
              <c:strCache>
                <c:ptCount val="1"/>
                <c:pt idx="0">
                  <c:v>付与日数</c:v>
                </c:pt>
              </c:strCache>
            </c:strRef>
          </c:tx>
          <c:spPr>
            <a:pattFill prst="dk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0645827166341049E-2"/>
                  <c:y val="9.6895689457257561E-4"/>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472-402C-B735-EC42F7377C69}"/>
                </c:ext>
              </c:extLst>
            </c:dLbl>
            <c:dLbl>
              <c:idx val="2"/>
              <c:layout>
                <c:manualLayout>
                  <c:x val="-1.262368519724507E-2"/>
                  <c:y val="3.9677367515633969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472-402C-B735-EC42F7377C69}"/>
                </c:ext>
              </c:extLst>
            </c:dLbl>
            <c:dLbl>
              <c:idx val="4"/>
              <c:layout>
                <c:manualLayout>
                  <c:x val="8.0200501253132831E-3"/>
                  <c:y val="6.304176516942460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472-402C-B735-EC42F7377C69}"/>
                </c:ext>
              </c:extLst>
            </c:dLbl>
            <c:dLbl>
              <c:idx val="5"/>
              <c:layout>
                <c:manualLayout>
                  <c:x val="-4.0100250626566416E-3"/>
                  <c:y val="1.265551025979908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472-402C-B735-EC42F7377C69}"/>
                </c:ext>
              </c:extLst>
            </c:dLbl>
            <c:dLbl>
              <c:idx val="6"/>
              <c:layout>
                <c:manualLayout>
                  <c:x val="1.2030075187969926E-2"/>
                  <c:y val="3.1520882584712374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472-402C-B735-EC42F7377C69}"/>
                </c:ext>
              </c:extLst>
            </c:dLbl>
            <c:dLbl>
              <c:idx val="7"/>
              <c:layout>
                <c:manualLayout>
                  <c:x val="6.1451265960175295E-3"/>
                  <c:y val="1.452749913110176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472-402C-B735-EC42F7377C69}"/>
                </c:ext>
              </c:extLst>
            </c:dLbl>
            <c:dLbl>
              <c:idx val="8"/>
              <c:layout>
                <c:manualLayout>
                  <c:x val="1.0025062656641603E-2"/>
                  <c:y val="9.564112705089946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472-402C-B735-EC42F7377C69}"/>
                </c:ext>
              </c:extLst>
            </c:dLbl>
            <c:dLbl>
              <c:idx val="9"/>
              <c:layout>
                <c:manualLayout>
                  <c:x val="1.4035087719298098E-2"/>
                  <c:y val="9.132420091324200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472-402C-B735-EC42F7377C69}"/>
                </c:ext>
              </c:extLst>
            </c:dLbl>
            <c:dLbl>
              <c:idx val="10"/>
              <c:layout>
                <c:manualLayout>
                  <c:x val="1.2093067313954178E-2"/>
                  <c:y val="1.010628990525120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472-402C-B735-EC42F7377C69}"/>
                </c:ext>
              </c:extLst>
            </c:dLbl>
            <c:dLbl>
              <c:idx val="11"/>
              <c:layout>
                <c:manualLayout>
                  <c:x val="-1.2961537702524026E-3"/>
                  <c:y val="-8.1956776679511095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472-402C-B735-EC42F7377C69}"/>
                </c:ext>
              </c:extLst>
            </c:dLbl>
            <c:dLbl>
              <c:idx val="12"/>
              <c:delete val="1"/>
              <c:extLst>
                <c:ext xmlns:c15="http://schemas.microsoft.com/office/drawing/2012/chart" uri="{CE6537A1-D6FC-4f65-9D91-7224C49458BB}"/>
                <c:ext xmlns:c16="http://schemas.microsoft.com/office/drawing/2014/chart" uri="{C3380CC4-5D6E-409C-BE32-E72D297353CC}">
                  <c16:uniqueId val="{0000000A-A472-402C-B735-EC42F7377C69}"/>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'34（問19）'!$AC$13:$AC$25</c:f>
              <c:strCache>
                <c:ptCount val="13"/>
                <c:pt idx="0">
                  <c:v>建設業</c:v>
                </c:pt>
                <c:pt idx="1">
                  <c:v>製造業</c:v>
                </c:pt>
                <c:pt idx="2">
                  <c:v>情報通信業</c:v>
                </c:pt>
                <c:pt idx="3">
                  <c:v>運輸業</c:v>
                </c:pt>
                <c:pt idx="4">
                  <c:v>卸売･小売業</c:v>
                </c:pt>
                <c:pt idx="5">
                  <c:v>金融･保険業</c:v>
                </c:pt>
                <c:pt idx="6">
                  <c:v>不動産業</c:v>
                </c:pt>
                <c:pt idx="7">
                  <c:v>飲食店・宿泊業</c:v>
                </c:pt>
                <c:pt idx="8">
                  <c:v>医療・福祉</c:v>
                </c:pt>
                <c:pt idx="9">
                  <c:v>教育・学習支援業</c:v>
                </c:pt>
                <c:pt idx="10">
                  <c:v>サービス業</c:v>
                </c:pt>
                <c:pt idx="11">
                  <c:v>その他</c:v>
                </c:pt>
                <c:pt idx="12">
                  <c:v>無回答</c:v>
                </c:pt>
              </c:strCache>
            </c:strRef>
          </c:cat>
          <c:val>
            <c:numRef>
              <c:f>'34（問19）'!$AD$13:$AD$25</c:f>
              <c:numCache>
                <c:formatCode>#,###.0"日"</c:formatCode>
                <c:ptCount val="13"/>
                <c:pt idx="0">
                  <c:v>25.350373985125831</c:v>
                </c:pt>
                <c:pt idx="1">
                  <c:v>24.109929577464786</c:v>
                </c:pt>
                <c:pt idx="2">
                  <c:v>18.508771929824562</c:v>
                </c:pt>
                <c:pt idx="3">
                  <c:v>25.463701765860037</c:v>
                </c:pt>
                <c:pt idx="4">
                  <c:v>24.116160714285716</c:v>
                </c:pt>
                <c:pt idx="5">
                  <c:v>35.941005802707927</c:v>
                </c:pt>
                <c:pt idx="6">
                  <c:v>15.463320463320464</c:v>
                </c:pt>
                <c:pt idx="7">
                  <c:v>29.010989010989011</c:v>
                </c:pt>
                <c:pt idx="8">
                  <c:v>31.172170373742631</c:v>
                </c:pt>
                <c:pt idx="9">
                  <c:v>24.89749670619236</c:v>
                </c:pt>
                <c:pt idx="10">
                  <c:v>21.421909659205486</c:v>
                </c:pt>
                <c:pt idx="11">
                  <c:v>24.425719127044076</c:v>
                </c:pt>
                <c:pt idx="12">
                  <c:v>0</c:v>
                </c:pt>
              </c:numCache>
            </c:numRef>
          </c:val>
          <c:extLst>
            <c:ext xmlns:c16="http://schemas.microsoft.com/office/drawing/2014/chart" uri="{C3380CC4-5D6E-409C-BE32-E72D297353CC}">
              <c16:uniqueId val="{0000000B-A472-402C-B735-EC42F7377C69}"/>
            </c:ext>
          </c:extLst>
        </c:ser>
        <c:ser>
          <c:idx val="0"/>
          <c:order val="1"/>
          <c:tx>
            <c:strRef>
              <c:f>'34（問19）'!$AE$12</c:f>
              <c:strCache>
                <c:ptCount val="1"/>
                <c:pt idx="0">
                  <c:v>取得日数</c:v>
                </c:pt>
              </c:strCache>
            </c:strRef>
          </c:tx>
          <c:spPr>
            <a:noFill/>
            <a:ln w="12700">
              <a:solidFill>
                <a:srgbClr val="000000"/>
              </a:solidFill>
              <a:prstDash val="solid"/>
            </a:ln>
          </c:spPr>
          <c:invertIfNegative val="0"/>
          <c:dLbls>
            <c:dLbl>
              <c:idx val="2"/>
              <c:layout>
                <c:manualLayout>
                  <c:x val="-2.9432636709884972E-3"/>
                  <c:y val="-2.37762364454151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A472-402C-B735-EC42F7377C69}"/>
                </c:ext>
              </c:extLst>
            </c:dLbl>
            <c:dLbl>
              <c:idx val="3"/>
              <c:layout>
                <c:manualLayout>
                  <c:x val="1.2113748939277327E-3"/>
                  <c:y val="6.123340965358053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472-402C-B735-EC42F7377C69}"/>
                </c:ext>
              </c:extLst>
            </c:dLbl>
            <c:dLbl>
              <c:idx val="4"/>
              <c:layout>
                <c:manualLayout>
                  <c:x val="3.5364000552562511E-4"/>
                  <c:y val="7.448285276397187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A472-402C-B735-EC42F7377C69}"/>
                </c:ext>
              </c:extLst>
            </c:dLbl>
            <c:dLbl>
              <c:idx val="5"/>
              <c:layout>
                <c:manualLayout>
                  <c:x val="9.9966451561970073E-4"/>
                  <c:y val="6.02707811359900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A472-402C-B735-EC42F7377C69}"/>
                </c:ext>
              </c:extLst>
            </c:dLbl>
            <c:dLbl>
              <c:idx val="6"/>
              <c:layout>
                <c:manualLayout>
                  <c:x val="3.1494484242102052E-3"/>
                  <c:y val="6.06067149407742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A472-402C-B735-EC42F7377C69}"/>
                </c:ext>
              </c:extLst>
            </c:dLbl>
            <c:dLbl>
              <c:idx val="7"/>
              <c:layout>
                <c:manualLayout>
                  <c:x val="2.8654312947716288E-4"/>
                  <c:y val="7.391699325255575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A472-402C-B735-EC42F7377C69}"/>
                </c:ext>
              </c:extLst>
            </c:dLbl>
            <c:dLbl>
              <c:idx val="8"/>
              <c:layout>
                <c:manualLayout>
                  <c:x val="-1.0724448917569514E-3"/>
                  <c:y val="6.725588379466751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A472-402C-B735-EC42F7377C69}"/>
                </c:ext>
              </c:extLst>
            </c:dLbl>
            <c:dLbl>
              <c:idx val="9"/>
              <c:layout>
                <c:manualLayout>
                  <c:x val="1.5785921496655024E-3"/>
                  <c:y val="6.934470070673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A472-402C-B735-EC42F7377C69}"/>
                </c:ext>
              </c:extLst>
            </c:dLbl>
            <c:dLbl>
              <c:idx val="10"/>
              <c:layout>
                <c:manualLayout>
                  <c:x val="7.2069938626092786E-4"/>
                  <c:y val="6.270248133876882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A472-402C-B735-EC42F7377C69}"/>
                </c:ext>
              </c:extLst>
            </c:dLbl>
            <c:dLbl>
              <c:idx val="11"/>
              <c:layout>
                <c:manualLayout>
                  <c:x val="2.8704832948513014E-3"/>
                  <c:y val="8.479092595695041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A472-402C-B735-EC42F7377C69}"/>
                </c:ext>
              </c:extLst>
            </c:dLbl>
            <c:dLbl>
              <c:idx val="12"/>
              <c:delete val="1"/>
              <c:extLst>
                <c:ext xmlns:c15="http://schemas.microsoft.com/office/drawing/2012/chart" uri="{CE6537A1-D6FC-4f65-9D91-7224C49458BB}"/>
                <c:ext xmlns:c16="http://schemas.microsoft.com/office/drawing/2014/chart" uri="{C3380CC4-5D6E-409C-BE32-E72D297353CC}">
                  <c16:uniqueId val="{00000016-A472-402C-B735-EC42F7377C69}"/>
                </c:ext>
              </c:extLst>
            </c:dLbl>
            <c:spPr>
              <a:solidFill>
                <a:schemeClr val="bg1"/>
              </a:solidFill>
              <a:ln w="25400">
                <a:no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'34（問19）'!$AC$13:$AC$25</c:f>
              <c:strCache>
                <c:ptCount val="13"/>
                <c:pt idx="0">
                  <c:v>建設業</c:v>
                </c:pt>
                <c:pt idx="1">
                  <c:v>製造業</c:v>
                </c:pt>
                <c:pt idx="2">
                  <c:v>情報通信業</c:v>
                </c:pt>
                <c:pt idx="3">
                  <c:v>運輸業</c:v>
                </c:pt>
                <c:pt idx="4">
                  <c:v>卸売･小売業</c:v>
                </c:pt>
                <c:pt idx="5">
                  <c:v>金融･保険業</c:v>
                </c:pt>
                <c:pt idx="6">
                  <c:v>不動産業</c:v>
                </c:pt>
                <c:pt idx="7">
                  <c:v>飲食店・宿泊業</c:v>
                </c:pt>
                <c:pt idx="8">
                  <c:v>医療・福祉</c:v>
                </c:pt>
                <c:pt idx="9">
                  <c:v>教育・学習支援業</c:v>
                </c:pt>
                <c:pt idx="10">
                  <c:v>サービス業</c:v>
                </c:pt>
                <c:pt idx="11">
                  <c:v>その他</c:v>
                </c:pt>
                <c:pt idx="12">
                  <c:v>無回答</c:v>
                </c:pt>
              </c:strCache>
            </c:strRef>
          </c:cat>
          <c:val>
            <c:numRef>
              <c:f>'34（問19）'!$AE$13:$AE$25</c:f>
              <c:numCache>
                <c:formatCode>#,###.0"日"</c:formatCode>
                <c:ptCount val="13"/>
                <c:pt idx="0">
                  <c:v>11.953117747176233</c:v>
                </c:pt>
                <c:pt idx="1">
                  <c:v>10.878025840996392</c:v>
                </c:pt>
                <c:pt idx="2">
                  <c:v>8.2719298245614024</c:v>
                </c:pt>
                <c:pt idx="3">
                  <c:v>12.109875735775017</c:v>
                </c:pt>
                <c:pt idx="4">
                  <c:v>7.8657239273662221</c:v>
                </c:pt>
                <c:pt idx="5">
                  <c:v>12.090909090909092</c:v>
                </c:pt>
                <c:pt idx="6">
                  <c:v>6.2548262548262548</c:v>
                </c:pt>
                <c:pt idx="7">
                  <c:v>8.9316239316239319</c:v>
                </c:pt>
                <c:pt idx="8">
                  <c:v>11.695801628078391</c:v>
                </c:pt>
                <c:pt idx="9">
                  <c:v>11.754413702239789</c:v>
                </c:pt>
                <c:pt idx="10">
                  <c:v>7.6313268804194401</c:v>
                </c:pt>
                <c:pt idx="11">
                  <c:v>9.8975243009987341</c:v>
                </c:pt>
                <c:pt idx="12">
                  <c:v>0</c:v>
                </c:pt>
              </c:numCache>
            </c:numRef>
          </c:val>
          <c:extLst>
            <c:ext xmlns:c16="http://schemas.microsoft.com/office/drawing/2014/chart" uri="{C3380CC4-5D6E-409C-BE32-E72D297353CC}">
              <c16:uniqueId val="{00000017-A472-402C-B735-EC42F7377C69}"/>
            </c:ext>
          </c:extLst>
        </c:ser>
        <c:dLbls>
          <c:showLegendKey val="0"/>
          <c:showVal val="0"/>
          <c:showCatName val="0"/>
          <c:showSerName val="0"/>
          <c:showPercent val="0"/>
          <c:showBubbleSize val="0"/>
        </c:dLbls>
        <c:gapWidth val="80"/>
        <c:overlap val="-60"/>
        <c:axId val="34617216"/>
        <c:axId val="34618752"/>
      </c:barChart>
      <c:lineChart>
        <c:grouping val="standard"/>
        <c:varyColors val="0"/>
        <c:ser>
          <c:idx val="2"/>
          <c:order val="2"/>
          <c:tx>
            <c:strRef>
              <c:f>'34（問19）'!$AF$12</c:f>
              <c:strCache>
                <c:ptCount val="1"/>
                <c:pt idx="0">
                  <c:v>取得率</c:v>
                </c:pt>
              </c:strCache>
            </c:strRef>
          </c:tx>
          <c:spPr>
            <a:ln w="12700">
              <a:solidFill>
                <a:srgbClr val="000000"/>
              </a:solidFill>
              <a:prstDash val="solid"/>
            </a:ln>
          </c:spPr>
          <c:marker>
            <c:symbol val="triangle"/>
            <c:size val="5"/>
            <c:spPr>
              <a:solidFill>
                <a:srgbClr val="000000"/>
              </a:solidFill>
              <a:ln>
                <a:solidFill>
                  <a:srgbClr val="000000"/>
                </a:solidFill>
                <a:prstDash val="solid"/>
              </a:ln>
            </c:spPr>
          </c:marker>
          <c:dLbls>
            <c:dLbl>
              <c:idx val="0"/>
              <c:layout>
                <c:manualLayout>
                  <c:x val="-3.2759852386872693E-2"/>
                  <c:y val="-3.6504751974496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A472-402C-B735-EC42F7377C69}"/>
                </c:ext>
              </c:extLst>
            </c:dLbl>
            <c:dLbl>
              <c:idx val="1"/>
              <c:layout>
                <c:manualLayout>
                  <c:x val="-3.3617429400272333E-2"/>
                  <c:y val="-4.06227235779924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A472-402C-B735-EC42F7377C69}"/>
                </c:ext>
              </c:extLst>
            </c:dLbl>
            <c:dLbl>
              <c:idx val="2"/>
              <c:layout>
                <c:manualLayout>
                  <c:x val="-2.3949006374203226E-2"/>
                  <c:y val="-4.081358624498172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A472-402C-B735-EC42F7377C69}"/>
                </c:ext>
              </c:extLst>
            </c:dLbl>
            <c:dLbl>
              <c:idx val="3"/>
              <c:layout>
                <c:manualLayout>
                  <c:x val="-2.8315513192429892E-2"/>
                  <c:y val="-4.28577278903966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A472-402C-B735-EC42F7377C69}"/>
                </c:ext>
              </c:extLst>
            </c:dLbl>
            <c:dLbl>
              <c:idx val="4"/>
              <c:layout>
                <c:manualLayout>
                  <c:x val="-3.1679513744992401E-2"/>
                  <c:y val="-3.450593498507722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A472-402C-B735-EC42F7377C69}"/>
                </c:ext>
              </c:extLst>
            </c:dLbl>
            <c:dLbl>
              <c:idx val="5"/>
              <c:layout>
                <c:manualLayout>
                  <c:x val="-3.0532393977068657E-2"/>
                  <c:y val="-4.211214732910159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A472-402C-B735-EC42F7377C69}"/>
                </c:ext>
              </c:extLst>
            </c:dLbl>
            <c:dLbl>
              <c:idx val="6"/>
              <c:layout>
                <c:manualLayout>
                  <c:x val="-3.1891381998302847E-2"/>
                  <c:y val="-3.135335033475425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A472-402C-B735-EC42F7377C69}"/>
                </c:ext>
              </c:extLst>
            </c:dLbl>
            <c:dLbl>
              <c:idx val="7"/>
              <c:layout>
                <c:manualLayout>
                  <c:x val="-2.873909182404831E-2"/>
                  <c:y val="-4.36147254642815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A472-402C-B735-EC42F7377C69}"/>
                </c:ext>
              </c:extLst>
            </c:dLbl>
            <c:dLbl>
              <c:idx val="8"/>
              <c:layout>
                <c:manualLayout>
                  <c:x val="-3.0599490853117046E-2"/>
                  <c:y val="3.88855747662703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A472-402C-B735-EC42F7377C69}"/>
                </c:ext>
              </c:extLst>
            </c:dLbl>
            <c:dLbl>
              <c:idx val="9"/>
              <c:layout>
                <c:manualLayout>
                  <c:x val="-3.4464744538511637E-2"/>
                  <c:y val="-2.850873092918185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A472-402C-B735-EC42F7377C69}"/>
                </c:ext>
              </c:extLst>
            </c:dLbl>
            <c:dLbl>
              <c:idx val="10"/>
              <c:layout>
                <c:manualLayout>
                  <c:x val="-2.5297416770272137E-2"/>
                  <c:y val="-4.46407674218027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A472-402C-B735-EC42F7377C69}"/>
                </c:ext>
              </c:extLst>
            </c:dLbl>
            <c:dLbl>
              <c:idx val="11"/>
              <c:layout>
                <c:manualLayout>
                  <c:x val="-9.6139561502180653E-3"/>
                  <c:y val="-3.87709337751220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A472-402C-B735-EC42F7377C69}"/>
                </c:ext>
              </c:extLst>
            </c:dLbl>
            <c:dLbl>
              <c:idx val="12"/>
              <c:layout>
                <c:manualLayout>
                  <c:x val="-2.7514297554910899E-2"/>
                  <c:y val="-3.798291171050427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A472-402C-B735-EC42F7377C69}"/>
                </c:ext>
              </c:extLst>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'34（問19）'!$AC$12:$AC$24</c:f>
              <c:strCache>
                <c:ptCount val="13"/>
                <c:pt idx="1">
                  <c:v>建設業</c:v>
                </c:pt>
                <c:pt idx="2">
                  <c:v>製造業</c:v>
                </c:pt>
                <c:pt idx="3">
                  <c:v>情報通信業</c:v>
                </c:pt>
                <c:pt idx="4">
                  <c:v>運輸業</c:v>
                </c:pt>
                <c:pt idx="5">
                  <c:v>卸売･小売業</c:v>
                </c:pt>
                <c:pt idx="6">
                  <c:v>金融･保険業</c:v>
                </c:pt>
                <c:pt idx="7">
                  <c:v>不動産業</c:v>
                </c:pt>
                <c:pt idx="8">
                  <c:v>飲食店・宿泊業</c:v>
                </c:pt>
                <c:pt idx="9">
                  <c:v>医療・福祉</c:v>
                </c:pt>
                <c:pt idx="10">
                  <c:v>教育・学習支援業</c:v>
                </c:pt>
                <c:pt idx="11">
                  <c:v>サービス業</c:v>
                </c:pt>
                <c:pt idx="12">
                  <c:v>その他</c:v>
                </c:pt>
              </c:strCache>
            </c:strRef>
          </c:cat>
          <c:val>
            <c:numRef>
              <c:f>'34（問19）'!$AF$13:$AF$24</c:f>
              <c:numCache>
                <c:formatCode>0.0%</c:formatCode>
                <c:ptCount val="12"/>
                <c:pt idx="0">
                  <c:v>0.4715164263134598</c:v>
                </c:pt>
                <c:pt idx="1">
                  <c:v>0.45118447177730164</c:v>
                </c:pt>
                <c:pt idx="2">
                  <c:v>0.4469194312796208</c:v>
                </c:pt>
                <c:pt idx="3">
                  <c:v>0.47557404838958245</c:v>
                </c:pt>
                <c:pt idx="4">
                  <c:v>0.32615987347881603</c:v>
                </c:pt>
                <c:pt idx="5">
                  <c:v>0.33640987003202116</c:v>
                </c:pt>
                <c:pt idx="6">
                  <c:v>0.4044943820224719</c:v>
                </c:pt>
                <c:pt idx="7">
                  <c:v>0.30787037037037041</c:v>
                </c:pt>
                <c:pt idx="8">
                  <c:v>0.37520010598717113</c:v>
                </c:pt>
                <c:pt idx="9">
                  <c:v>0.47211227060093558</c:v>
                </c:pt>
                <c:pt idx="10">
                  <c:v>0.35623933635347416</c:v>
                </c:pt>
                <c:pt idx="11">
                  <c:v>0.40520912606582082</c:v>
                </c:pt>
              </c:numCache>
            </c:numRef>
          </c:val>
          <c:smooth val="0"/>
          <c:extLst>
            <c:ext xmlns:c16="http://schemas.microsoft.com/office/drawing/2014/chart" uri="{C3380CC4-5D6E-409C-BE32-E72D297353CC}">
              <c16:uniqueId val="{00000025-A472-402C-B735-EC42F7377C69}"/>
            </c:ext>
          </c:extLst>
        </c:ser>
        <c:dLbls>
          <c:showLegendKey val="0"/>
          <c:showVal val="0"/>
          <c:showCatName val="0"/>
          <c:showSerName val="0"/>
          <c:showPercent val="0"/>
          <c:showBubbleSize val="0"/>
        </c:dLbls>
        <c:marker val="1"/>
        <c:smooth val="0"/>
        <c:axId val="34645120"/>
        <c:axId val="34646656"/>
      </c:lineChart>
      <c:catAx>
        <c:axId val="3461721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34618752"/>
        <c:crosses val="autoZero"/>
        <c:auto val="0"/>
        <c:lblAlgn val="ctr"/>
        <c:lblOffset val="100"/>
        <c:tickMarkSkip val="1"/>
        <c:noMultiLvlLbl val="0"/>
      </c:catAx>
      <c:valAx>
        <c:axId val="34618752"/>
        <c:scaling>
          <c:orientation val="minMax"/>
        </c:scaling>
        <c:delete val="0"/>
        <c:axPos val="l"/>
        <c:numFmt formatCode="#,###.0&quot;日&quot;"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617216"/>
        <c:crosses val="autoZero"/>
        <c:crossBetween val="between"/>
      </c:valAx>
      <c:catAx>
        <c:axId val="34645120"/>
        <c:scaling>
          <c:orientation val="minMax"/>
        </c:scaling>
        <c:delete val="1"/>
        <c:axPos val="b"/>
        <c:numFmt formatCode="General" sourceLinked="1"/>
        <c:majorTickMark val="out"/>
        <c:minorTickMark val="none"/>
        <c:tickLblPos val="nextTo"/>
        <c:crossAx val="34646656"/>
        <c:crosses val="autoZero"/>
        <c:auto val="0"/>
        <c:lblAlgn val="ctr"/>
        <c:lblOffset val="100"/>
        <c:noMultiLvlLbl val="0"/>
      </c:catAx>
      <c:valAx>
        <c:axId val="34646656"/>
        <c:scaling>
          <c:orientation val="minMax"/>
          <c:max val="0.85000000000000009"/>
          <c:min val="0"/>
        </c:scaling>
        <c:delete val="0"/>
        <c:axPos val="r"/>
        <c:numFmt formatCode="0.0%"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34645120"/>
        <c:crosses val="max"/>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ＭＳ Ｐゴシック"/>
                <a:ea typeface="ＭＳ Ｐゴシック"/>
                <a:cs typeface="ＭＳ Ｐゴシック"/>
              </a:defRPr>
            </a:pPr>
            <a:endParaRPr lang="ja-JP"/>
          </a:p>
        </c:txPr>
      </c:dTable>
      <c:spPr>
        <a:noFill/>
        <a:ln w="25400">
          <a:noFill/>
        </a:ln>
      </c:spPr>
    </c:plotArea>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48108957635968724"/>
          <c:y val="1.8726591760299626E-2"/>
        </c:manualLayout>
      </c:layout>
      <c:overlay val="0"/>
      <c:spPr>
        <a:noFill/>
        <a:ln w="25400">
          <a:noFill/>
        </a:ln>
      </c:spPr>
    </c:title>
    <c:autoTitleDeleted val="0"/>
    <c:plotArea>
      <c:layout>
        <c:manualLayout>
          <c:layoutTarget val="inner"/>
          <c:xMode val="edge"/>
          <c:yMode val="edge"/>
          <c:x val="0.13313171710396557"/>
          <c:y val="9.7378633319556554E-2"/>
          <c:w val="0.80635460473197329"/>
          <c:h val="0.62547045247561328"/>
        </c:manualLayout>
      </c:layout>
      <c:barChart>
        <c:barDir val="col"/>
        <c:grouping val="clustered"/>
        <c:varyColors val="0"/>
        <c:ser>
          <c:idx val="1"/>
          <c:order val="0"/>
          <c:tx>
            <c:strRef>
              <c:f>'34（問19）'!$AD$30</c:f>
              <c:strCache>
                <c:ptCount val="1"/>
                <c:pt idx="0">
                  <c:v>付与日数</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'34（問19）'!$AC$31:$AC$36</c:f>
              <c:strCache>
                <c:ptCount val="6"/>
                <c:pt idx="0">
                  <c:v>1～4人</c:v>
                </c:pt>
                <c:pt idx="1">
                  <c:v>5～9人</c:v>
                </c:pt>
                <c:pt idx="2">
                  <c:v>10～29人</c:v>
                </c:pt>
                <c:pt idx="3">
                  <c:v>30～49人</c:v>
                </c:pt>
                <c:pt idx="4">
                  <c:v>50～99人</c:v>
                </c:pt>
                <c:pt idx="5">
                  <c:v>100人以上</c:v>
                </c:pt>
              </c:strCache>
            </c:strRef>
          </c:cat>
          <c:val>
            <c:numRef>
              <c:f>'34（問19）'!$AD$31:$AD$36</c:f>
              <c:numCache>
                <c:formatCode>#,###.0"日"</c:formatCode>
                <c:ptCount val="6"/>
                <c:pt idx="0">
                  <c:v>20.136122510259231</c:v>
                </c:pt>
                <c:pt idx="1">
                  <c:v>20.107655298400829</c:v>
                </c:pt>
                <c:pt idx="2">
                  <c:v>22.717743263111885</c:v>
                </c:pt>
                <c:pt idx="3">
                  <c:v>26.481147867676366</c:v>
                </c:pt>
                <c:pt idx="4">
                  <c:v>26.130563798219587</c:v>
                </c:pt>
                <c:pt idx="5">
                  <c:v>34.828934967012252</c:v>
                </c:pt>
              </c:numCache>
            </c:numRef>
          </c:val>
          <c:extLst>
            <c:ext xmlns:c16="http://schemas.microsoft.com/office/drawing/2014/chart" uri="{C3380CC4-5D6E-409C-BE32-E72D297353CC}">
              <c16:uniqueId val="{00000000-A09C-4943-A380-484F351DB7A6}"/>
            </c:ext>
          </c:extLst>
        </c:ser>
        <c:ser>
          <c:idx val="0"/>
          <c:order val="1"/>
          <c:tx>
            <c:strRef>
              <c:f>'34（問19）'!$AE$30</c:f>
              <c:strCache>
                <c:ptCount val="1"/>
                <c:pt idx="0">
                  <c:v>取得日数</c:v>
                </c:pt>
              </c:strCache>
            </c:strRef>
          </c:tx>
          <c:spPr>
            <a:noFill/>
            <a:ln w="12700">
              <a:solidFill>
                <a:srgbClr val="000000"/>
              </a:solidFill>
              <a:prstDash val="solid"/>
            </a:ln>
          </c:spPr>
          <c:invertIfNegative val="0"/>
          <c:dLbls>
            <c:dLbl>
              <c:idx val="1"/>
              <c:layout>
                <c:manualLayout>
                  <c:x val="0"/>
                  <c:y val="4.993757802746566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09C-4943-A380-484F351DB7A6}"/>
                </c:ext>
              </c:extLst>
            </c:dLbl>
            <c:dLbl>
              <c:idx val="2"/>
              <c:layout>
                <c:manualLayout>
                  <c:x val="2.017145738779627E-3"/>
                  <c:y val="9.9875156054931337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09C-4943-A380-484F351DB7A6}"/>
                </c:ext>
              </c:extLst>
            </c:dLbl>
            <c:dLbl>
              <c:idx val="3"/>
              <c:layout>
                <c:manualLayout>
                  <c:x val="0"/>
                  <c:y val="1.49812734082397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09C-4943-A380-484F351DB7A6}"/>
                </c:ext>
              </c:extLst>
            </c:dLbl>
            <c:dLbl>
              <c:idx val="4"/>
              <c:layout>
                <c:manualLayout>
                  <c:x val="1.75221013935964E-2"/>
                  <c:y val="2.6223974382182182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09C-4943-A380-484F351DB7A6}"/>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'34（問19）'!$AC$31:$AC$36</c:f>
              <c:strCache>
                <c:ptCount val="6"/>
                <c:pt idx="0">
                  <c:v>1～4人</c:v>
                </c:pt>
                <c:pt idx="1">
                  <c:v>5～9人</c:v>
                </c:pt>
                <c:pt idx="2">
                  <c:v>10～29人</c:v>
                </c:pt>
                <c:pt idx="3">
                  <c:v>30～49人</c:v>
                </c:pt>
                <c:pt idx="4">
                  <c:v>50～99人</c:v>
                </c:pt>
                <c:pt idx="5">
                  <c:v>100人以上</c:v>
                </c:pt>
              </c:strCache>
            </c:strRef>
          </c:cat>
          <c:val>
            <c:numRef>
              <c:f>'34（問19）'!$AE$31:$AE$36</c:f>
              <c:numCache>
                <c:formatCode>#,###.0"日"</c:formatCode>
                <c:ptCount val="6"/>
                <c:pt idx="0">
                  <c:v>9.6598168033208687</c:v>
                </c:pt>
                <c:pt idx="1">
                  <c:v>7.7545430247595188</c:v>
                </c:pt>
                <c:pt idx="2">
                  <c:v>10.167953667953668</c:v>
                </c:pt>
                <c:pt idx="3">
                  <c:v>9.5516939019529694</c:v>
                </c:pt>
                <c:pt idx="4">
                  <c:v>9.1819980217606343</c:v>
                </c:pt>
                <c:pt idx="5">
                  <c:v>12.745051837888784</c:v>
                </c:pt>
              </c:numCache>
            </c:numRef>
          </c:val>
          <c:extLst>
            <c:ext xmlns:c16="http://schemas.microsoft.com/office/drawing/2014/chart" uri="{C3380CC4-5D6E-409C-BE32-E72D297353CC}">
              <c16:uniqueId val="{00000005-A09C-4943-A380-484F351DB7A6}"/>
            </c:ext>
          </c:extLst>
        </c:ser>
        <c:dLbls>
          <c:showLegendKey val="0"/>
          <c:showVal val="0"/>
          <c:showCatName val="0"/>
          <c:showSerName val="0"/>
          <c:showPercent val="0"/>
          <c:showBubbleSize val="0"/>
        </c:dLbls>
        <c:gapWidth val="80"/>
        <c:overlap val="-50"/>
        <c:axId val="96178176"/>
        <c:axId val="96179712"/>
      </c:barChart>
      <c:lineChart>
        <c:grouping val="standard"/>
        <c:varyColors val="0"/>
        <c:ser>
          <c:idx val="2"/>
          <c:order val="2"/>
          <c:tx>
            <c:strRef>
              <c:f>'34（問19）'!$AF$30</c:f>
              <c:strCache>
                <c:ptCount val="1"/>
                <c:pt idx="0">
                  <c:v>取得率</c:v>
                </c:pt>
              </c:strCache>
            </c:strRef>
          </c:tx>
          <c:spPr>
            <a:ln w="12700">
              <a:solidFill>
                <a:srgbClr val="000000"/>
              </a:solidFill>
              <a:prstDash val="solid"/>
            </a:ln>
          </c:spPr>
          <c:marker>
            <c:symbol val="triangle"/>
            <c:size val="5"/>
            <c:spPr>
              <a:solidFill>
                <a:srgbClr val="000000"/>
              </a:solidFill>
              <a:ln>
                <a:solidFill>
                  <a:srgbClr val="000000"/>
                </a:solidFill>
                <a:prstDash val="solid"/>
              </a:ln>
            </c:spPr>
          </c:marker>
          <c:dLbls>
            <c:dLbl>
              <c:idx val="0"/>
              <c:layout>
                <c:manualLayout>
                  <c:x val="-1.0085728693898134E-2"/>
                  <c:y val="-6.991260923845193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09C-4943-A380-484F351DB7A6}"/>
                </c:ext>
              </c:extLst>
            </c:dLbl>
            <c:dLbl>
              <c:idx val="1"/>
              <c:layout>
                <c:manualLayout>
                  <c:x val="2.3537072994468731E-3"/>
                  <c:y val="-4.091145910132019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09C-4943-A380-484F351DB7A6}"/>
                </c:ext>
              </c:extLst>
            </c:dLbl>
            <c:dLbl>
              <c:idx val="2"/>
              <c:layout>
                <c:manualLayout>
                  <c:x val="-1.3391306419526607E-2"/>
                  <c:y val="-7.849636772931473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09C-4943-A380-484F351DB7A6}"/>
                </c:ext>
              </c:extLst>
            </c:dLbl>
            <c:dLbl>
              <c:idx val="3"/>
              <c:layout>
                <c:manualLayout>
                  <c:x val="-1.9050273783855688E-2"/>
                  <c:y val="-7.409517630520903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09C-4943-A380-484F351DB7A6}"/>
                </c:ext>
              </c:extLst>
            </c:dLbl>
            <c:dLbl>
              <c:idx val="4"/>
              <c:layout>
                <c:manualLayout>
                  <c:x val="-1.7145262288507431E-2"/>
                  <c:y val="-7.36492769864441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09C-4943-A380-484F351DB7A6}"/>
                </c:ext>
              </c:extLst>
            </c:dLbl>
            <c:dLbl>
              <c:idx val="5"/>
              <c:layout>
                <c:manualLayout>
                  <c:x val="-1.6752792436497632E-2"/>
                  <c:y val="-6.892722679328004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09C-4943-A380-484F351DB7A6}"/>
                </c:ext>
              </c:extLst>
            </c:dLbl>
            <c:spPr>
              <a:solidFill>
                <a:schemeClr val="bg1"/>
              </a:solidFill>
              <a:ln w="3175">
                <a:solidFill>
                  <a:schemeClr val="tx1"/>
                </a:solid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'34（問19）'!$AC$31:$AC$36</c:f>
              <c:strCache>
                <c:ptCount val="6"/>
                <c:pt idx="0">
                  <c:v>1～4人</c:v>
                </c:pt>
                <c:pt idx="1">
                  <c:v>5～9人</c:v>
                </c:pt>
                <c:pt idx="2">
                  <c:v>10～29人</c:v>
                </c:pt>
                <c:pt idx="3">
                  <c:v>30～49人</c:v>
                </c:pt>
                <c:pt idx="4">
                  <c:v>50～99人</c:v>
                </c:pt>
                <c:pt idx="5">
                  <c:v>100人以上</c:v>
                </c:pt>
              </c:strCache>
            </c:strRef>
          </c:cat>
          <c:val>
            <c:numRef>
              <c:f>'34（問19）'!$AF$31:$AF$36</c:f>
              <c:numCache>
                <c:formatCode>0.0%</c:formatCode>
                <c:ptCount val="6"/>
                <c:pt idx="0">
                  <c:v>0.47972576638820363</c:v>
                </c:pt>
                <c:pt idx="1">
                  <c:v>0.38565128105096574</c:v>
                </c:pt>
                <c:pt idx="2">
                  <c:v>0.44757762908888771</c:v>
                </c:pt>
                <c:pt idx="3">
                  <c:v>0.36069788023094101</c:v>
                </c:pt>
                <c:pt idx="4">
                  <c:v>0.35138920433038084</c:v>
                </c:pt>
                <c:pt idx="5">
                  <c:v>0.36593286156926952</c:v>
                </c:pt>
              </c:numCache>
            </c:numRef>
          </c:val>
          <c:smooth val="0"/>
          <c:extLst>
            <c:ext xmlns:c16="http://schemas.microsoft.com/office/drawing/2014/chart" uri="{C3380CC4-5D6E-409C-BE32-E72D297353CC}">
              <c16:uniqueId val="{0000000C-A09C-4943-A380-484F351DB7A6}"/>
            </c:ext>
          </c:extLst>
        </c:ser>
        <c:dLbls>
          <c:showLegendKey val="0"/>
          <c:showVal val="0"/>
          <c:showCatName val="0"/>
          <c:showSerName val="0"/>
          <c:showPercent val="0"/>
          <c:showBubbleSize val="0"/>
        </c:dLbls>
        <c:marker val="1"/>
        <c:smooth val="0"/>
        <c:axId val="96181248"/>
        <c:axId val="96203520"/>
      </c:lineChart>
      <c:catAx>
        <c:axId val="9617817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96179712"/>
        <c:crosses val="autoZero"/>
        <c:auto val="0"/>
        <c:lblAlgn val="ctr"/>
        <c:lblOffset val="100"/>
        <c:tickMarkSkip val="1"/>
        <c:noMultiLvlLbl val="0"/>
      </c:catAx>
      <c:valAx>
        <c:axId val="96179712"/>
        <c:scaling>
          <c:orientation val="minMax"/>
        </c:scaling>
        <c:delete val="0"/>
        <c:axPos val="l"/>
        <c:numFmt formatCode="#,###.0&quot;日&quot;"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178176"/>
        <c:crosses val="autoZero"/>
        <c:crossBetween val="between"/>
      </c:valAx>
      <c:catAx>
        <c:axId val="96181248"/>
        <c:scaling>
          <c:orientation val="minMax"/>
        </c:scaling>
        <c:delete val="1"/>
        <c:axPos val="b"/>
        <c:numFmt formatCode="General" sourceLinked="1"/>
        <c:majorTickMark val="out"/>
        <c:minorTickMark val="none"/>
        <c:tickLblPos val="nextTo"/>
        <c:crossAx val="96203520"/>
        <c:crosses val="autoZero"/>
        <c:auto val="0"/>
        <c:lblAlgn val="ctr"/>
        <c:lblOffset val="100"/>
        <c:noMultiLvlLbl val="0"/>
      </c:catAx>
      <c:valAx>
        <c:axId val="96203520"/>
        <c:scaling>
          <c:orientation val="minMax"/>
          <c:max val="0.8"/>
          <c:min val="0"/>
        </c:scaling>
        <c:delete val="0"/>
        <c:axPos val="r"/>
        <c:numFmt formatCode="0.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6181248"/>
        <c:crosses val="max"/>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ＭＳ Ｐゴシック"/>
                <a:ea typeface="ＭＳ Ｐゴシック"/>
                <a:cs typeface="ＭＳ Ｐゴシック"/>
              </a:defRPr>
            </a:pPr>
            <a:endParaRPr lang="ja-JP"/>
          </a:p>
        </c:txPr>
      </c:dTable>
      <c:spPr>
        <a:noFill/>
        <a:ln w="25400">
          <a:noFill/>
        </a:ln>
      </c:spPr>
    </c:plotArea>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5233801657145798"/>
          <c:y val="1.9762845849802372E-2"/>
        </c:manualLayout>
      </c:layout>
      <c:overlay val="0"/>
      <c:spPr>
        <a:noFill/>
        <a:ln w="25400">
          <a:noFill/>
        </a:ln>
      </c:spPr>
    </c:title>
    <c:autoTitleDeleted val="0"/>
    <c:plotArea>
      <c:layout>
        <c:manualLayout>
          <c:layoutTarget val="inner"/>
          <c:xMode val="edge"/>
          <c:yMode val="edge"/>
          <c:x val="0.13122191273966691"/>
          <c:y val="0.11462472715061287"/>
          <c:w val="0.72699956253470632"/>
          <c:h val="0.77470505246621102"/>
        </c:manualLayout>
      </c:layout>
      <c:barChart>
        <c:barDir val="bar"/>
        <c:grouping val="percentStacked"/>
        <c:varyColors val="0"/>
        <c:ser>
          <c:idx val="0"/>
          <c:order val="0"/>
          <c:tx>
            <c:strRef>
              <c:f>'25（問21）'!$BD$28</c:f>
              <c:strCache>
                <c:ptCount val="1"/>
                <c:pt idx="0">
                  <c:v>あり</c:v>
                </c:pt>
              </c:strCache>
            </c:strRef>
          </c:tx>
          <c:spPr>
            <a:pattFill prst="pct60">
              <a:fgClr>
                <a:schemeClr val="tx1"/>
              </a:fgClr>
              <a:bgClr>
                <a:schemeClr val="bg1"/>
              </a:bgClr>
            </a:pattFill>
            <a:ln w="12700">
              <a:solidFill>
                <a:srgbClr val="000000"/>
              </a:solidFill>
              <a:prstDash val="solid"/>
            </a:ln>
          </c:spPr>
          <c:invertIfNegative val="0"/>
          <c:dLbls>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'25（問21）'!$BC$29:$BC$34</c:f>
              <c:strCache>
                <c:ptCount val="6"/>
                <c:pt idx="0">
                  <c:v>100人以上</c:v>
                </c:pt>
                <c:pt idx="1">
                  <c:v>50～99人</c:v>
                </c:pt>
                <c:pt idx="2">
                  <c:v>30～49人</c:v>
                </c:pt>
                <c:pt idx="3">
                  <c:v>10～29人</c:v>
                </c:pt>
                <c:pt idx="4">
                  <c:v>5～9人</c:v>
                </c:pt>
                <c:pt idx="5">
                  <c:v>1～4人</c:v>
                </c:pt>
              </c:strCache>
            </c:strRef>
          </c:cat>
          <c:val>
            <c:numRef>
              <c:f>'25（問21）'!$BD$29:$BD$34</c:f>
              <c:numCache>
                <c:formatCode>0.0%</c:formatCode>
                <c:ptCount val="6"/>
                <c:pt idx="0">
                  <c:v>1</c:v>
                </c:pt>
                <c:pt idx="1">
                  <c:v>1</c:v>
                </c:pt>
                <c:pt idx="2">
                  <c:v>0.96875</c:v>
                </c:pt>
                <c:pt idx="3">
                  <c:v>0.8271604938271605</c:v>
                </c:pt>
                <c:pt idx="4">
                  <c:v>0.62458471760797341</c:v>
                </c:pt>
                <c:pt idx="5">
                  <c:v>0.40126050420168069</c:v>
                </c:pt>
              </c:numCache>
            </c:numRef>
          </c:val>
          <c:extLst>
            <c:ext xmlns:c16="http://schemas.microsoft.com/office/drawing/2014/chart" uri="{C3380CC4-5D6E-409C-BE32-E72D297353CC}">
              <c16:uniqueId val="{00000000-3A29-4D2D-A73C-9D50389AECAC}"/>
            </c:ext>
          </c:extLst>
        </c:ser>
        <c:ser>
          <c:idx val="1"/>
          <c:order val="1"/>
          <c:tx>
            <c:strRef>
              <c:f>'25（問21）'!$BE$28</c:f>
              <c:strCache>
                <c:ptCount val="1"/>
                <c:pt idx="0">
                  <c:v>なし</c:v>
                </c:pt>
              </c:strCache>
            </c:strRef>
          </c:tx>
          <c:spPr>
            <a:solidFill>
              <a:schemeClr val="bg1"/>
            </a:solid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4C01-4938-BD06-D29F5F0FD462}"/>
                </c:ext>
              </c:extLst>
            </c:dLbl>
            <c:dLbl>
              <c:idx val="1"/>
              <c:layout>
                <c:manualLayout>
                  <c:x val="-1.1106756451823613E-3"/>
                  <c:y val="-2.6391957922265426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29-4D2D-A73C-9D50389AECAC}"/>
                </c:ext>
              </c:extLst>
            </c:dLbl>
            <c:dLbl>
              <c:idx val="2"/>
              <c:layout>
                <c:manualLayout>
                  <c:x val="1.0014132848778518E-3"/>
                  <c:y val="2.371126534084425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A29-4D2D-A73C-9D50389AECAC}"/>
                </c:ext>
              </c:extLst>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'25（問21）'!$BC$29:$BC$34</c:f>
              <c:strCache>
                <c:ptCount val="6"/>
                <c:pt idx="0">
                  <c:v>100人以上</c:v>
                </c:pt>
                <c:pt idx="1">
                  <c:v>50～99人</c:v>
                </c:pt>
                <c:pt idx="2">
                  <c:v>30～49人</c:v>
                </c:pt>
                <c:pt idx="3">
                  <c:v>10～29人</c:v>
                </c:pt>
                <c:pt idx="4">
                  <c:v>5～9人</c:v>
                </c:pt>
                <c:pt idx="5">
                  <c:v>1～4人</c:v>
                </c:pt>
              </c:strCache>
            </c:strRef>
          </c:cat>
          <c:val>
            <c:numRef>
              <c:f>'25（問21）'!$BE$29:$BE$34</c:f>
              <c:numCache>
                <c:formatCode>0.0%</c:formatCode>
                <c:ptCount val="6"/>
                <c:pt idx="0">
                  <c:v>0</c:v>
                </c:pt>
                <c:pt idx="1">
                  <c:v>0</c:v>
                </c:pt>
                <c:pt idx="2">
                  <c:v>3.125E-2</c:v>
                </c:pt>
                <c:pt idx="3">
                  <c:v>0.14814814814814814</c:v>
                </c:pt>
                <c:pt idx="4">
                  <c:v>0.35215946843853818</c:v>
                </c:pt>
                <c:pt idx="5">
                  <c:v>0.52941176470588236</c:v>
                </c:pt>
              </c:numCache>
            </c:numRef>
          </c:val>
          <c:extLst>
            <c:ext xmlns:c16="http://schemas.microsoft.com/office/drawing/2014/chart" uri="{C3380CC4-5D6E-409C-BE32-E72D297353CC}">
              <c16:uniqueId val="{00000003-3A29-4D2D-A73C-9D50389AECAC}"/>
            </c:ext>
          </c:extLst>
        </c:ser>
        <c:ser>
          <c:idx val="2"/>
          <c:order val="2"/>
          <c:tx>
            <c:strRef>
              <c:f>'25（問21）'!$BF$28</c:f>
              <c:strCache>
                <c:ptCount val="1"/>
                <c:pt idx="0">
                  <c:v>無回答</c:v>
                </c:pt>
              </c:strCache>
            </c:strRef>
          </c:tx>
          <c:spPr>
            <a:pattFill prst="pct10">
              <a:fgClr>
                <a:schemeClr val="tx1"/>
              </a:fgClr>
              <a:bgClr>
                <a:schemeClr val="bg1"/>
              </a:bgClr>
            </a:patt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4-3A29-4D2D-A73C-9D50389AECAC}"/>
                </c:ext>
              </c:extLst>
            </c:dLbl>
            <c:dLbl>
              <c:idx val="1"/>
              <c:delete val="1"/>
              <c:extLst>
                <c:ext xmlns:c15="http://schemas.microsoft.com/office/drawing/2012/chart" uri="{CE6537A1-D6FC-4f65-9D91-7224C49458BB}"/>
                <c:ext xmlns:c16="http://schemas.microsoft.com/office/drawing/2014/chart" uri="{C3380CC4-5D6E-409C-BE32-E72D297353CC}">
                  <c16:uniqueId val="{00000005-3A29-4D2D-A73C-9D50389AECAC}"/>
                </c:ext>
              </c:extLst>
            </c:dLbl>
            <c:dLbl>
              <c:idx val="2"/>
              <c:delete val="1"/>
              <c:extLst>
                <c:ext xmlns:c15="http://schemas.microsoft.com/office/drawing/2012/chart" uri="{CE6537A1-D6FC-4f65-9D91-7224C49458BB}"/>
                <c:ext xmlns:c16="http://schemas.microsoft.com/office/drawing/2014/chart" uri="{C3380CC4-5D6E-409C-BE32-E72D297353CC}">
                  <c16:uniqueId val="{00000006-3A29-4D2D-A73C-9D50389AECAC}"/>
                </c:ext>
              </c:extLst>
            </c:dLbl>
            <c:dLbl>
              <c:idx val="3"/>
              <c:layout>
                <c:manualLayout>
                  <c:x val="0"/>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A29-4D2D-A73C-9D50389AECAC}"/>
                </c:ext>
              </c:extLst>
            </c:dLbl>
            <c:dLbl>
              <c:idx val="4"/>
              <c:layout>
                <c:manualLayout>
                  <c:x val="2.0110608345902461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A29-4D2D-A73C-9D50389AECAC}"/>
                </c:ext>
              </c:extLst>
            </c:dLbl>
            <c:dLbl>
              <c:idx val="5"/>
              <c:layout>
                <c:manualLayout>
                  <c:x val="2.0110608345902461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3A29-4D2D-A73C-9D50389AECAC}"/>
                </c:ext>
              </c:extLst>
            </c:dLbl>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'25（問21）'!$BC$29:$BC$34</c:f>
              <c:strCache>
                <c:ptCount val="6"/>
                <c:pt idx="0">
                  <c:v>100人以上</c:v>
                </c:pt>
                <c:pt idx="1">
                  <c:v>50～99人</c:v>
                </c:pt>
                <c:pt idx="2">
                  <c:v>30～49人</c:v>
                </c:pt>
                <c:pt idx="3">
                  <c:v>10～29人</c:v>
                </c:pt>
                <c:pt idx="4">
                  <c:v>5～9人</c:v>
                </c:pt>
                <c:pt idx="5">
                  <c:v>1～4人</c:v>
                </c:pt>
              </c:strCache>
            </c:strRef>
          </c:cat>
          <c:val>
            <c:numRef>
              <c:f>'25（問21）'!$BF$29:$BF$34</c:f>
              <c:numCache>
                <c:formatCode>0.0%</c:formatCode>
                <c:ptCount val="6"/>
                <c:pt idx="0">
                  <c:v>0</c:v>
                </c:pt>
                <c:pt idx="1">
                  <c:v>0</c:v>
                </c:pt>
                <c:pt idx="2">
                  <c:v>0</c:v>
                </c:pt>
                <c:pt idx="3">
                  <c:v>2.4691358024691357E-2</c:v>
                </c:pt>
                <c:pt idx="4">
                  <c:v>2.3255813953488372E-2</c:v>
                </c:pt>
                <c:pt idx="5">
                  <c:v>6.9327731092436978E-2</c:v>
                </c:pt>
              </c:numCache>
            </c:numRef>
          </c:val>
          <c:extLst>
            <c:ext xmlns:c16="http://schemas.microsoft.com/office/drawing/2014/chart" uri="{C3380CC4-5D6E-409C-BE32-E72D297353CC}">
              <c16:uniqueId val="{0000000A-3A29-4D2D-A73C-9D50389AECAC}"/>
            </c:ext>
          </c:extLst>
        </c:ser>
        <c:dLbls>
          <c:showLegendKey val="0"/>
          <c:showVal val="0"/>
          <c:showCatName val="0"/>
          <c:showSerName val="0"/>
          <c:showPercent val="0"/>
          <c:showBubbleSize val="0"/>
        </c:dLbls>
        <c:gapWidth val="40"/>
        <c:overlap val="100"/>
        <c:axId val="34017664"/>
        <c:axId val="34019200"/>
      </c:barChart>
      <c:catAx>
        <c:axId val="3401766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019200"/>
        <c:crosses val="autoZero"/>
        <c:auto val="1"/>
        <c:lblAlgn val="ctr"/>
        <c:lblOffset val="100"/>
        <c:tickLblSkip val="1"/>
        <c:tickMarkSkip val="1"/>
        <c:noMultiLvlLbl val="0"/>
      </c:catAx>
      <c:valAx>
        <c:axId val="3401920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017664"/>
        <c:crosses val="autoZero"/>
        <c:crossBetween val="between"/>
      </c:valAx>
      <c:spPr>
        <a:noFill/>
        <a:ln w="25400">
          <a:noFill/>
        </a:ln>
      </c:spPr>
    </c:plotArea>
    <c:legend>
      <c:legendPos val="r"/>
      <c:layout>
        <c:manualLayout>
          <c:xMode val="edge"/>
          <c:yMode val="edge"/>
          <c:x val="0.877829321108617"/>
          <c:y val="0.37549490108202876"/>
          <c:w val="0.11312233029694818"/>
          <c:h val="0.28458539520504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30448813253747414"/>
          <c:y val="8.7912087912087919E-2"/>
          <c:w val="0.57692488270258258"/>
          <c:h val="0.48901098901098899"/>
        </c:manualLayout>
      </c:layout>
      <c:barChart>
        <c:barDir val="col"/>
        <c:grouping val="clustered"/>
        <c:varyColors val="0"/>
        <c:ser>
          <c:idx val="1"/>
          <c:order val="0"/>
          <c:tx>
            <c:strRef>
              <c:f>'34（問19）'!$AD$6</c:f>
              <c:strCache>
                <c:ptCount val="1"/>
                <c:pt idx="0">
                  <c:v>付与日数</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0.12393196042802342"/>
                  <c:y val="0.10256410256410256"/>
                </c:manualLayout>
              </c:layout>
              <c:dLblPos val="outEnd"/>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0-B45C-4D66-98C1-36A7F887193C}"/>
                </c:ext>
              </c:extLst>
            </c:dLbl>
            <c:spPr>
              <a:noFill/>
              <a:ln>
                <a:noFill/>
              </a:ln>
              <a:effectLst/>
            </c:spPr>
            <c:txPr>
              <a:bodyPr/>
              <a:lstStyle/>
              <a:p>
                <a:pPr>
                  <a:defRPr sz="8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'34（問19）'!$AC$7</c:f>
              <c:strCache>
                <c:ptCount val="1"/>
                <c:pt idx="0">
                  <c:v>全　体</c:v>
                </c:pt>
              </c:strCache>
            </c:strRef>
          </c:cat>
          <c:val>
            <c:numRef>
              <c:f>'34（問19）'!$AD$7</c:f>
              <c:numCache>
                <c:formatCode>#,###.0"日"</c:formatCode>
                <c:ptCount val="1"/>
                <c:pt idx="0">
                  <c:v>27.290573400550837</c:v>
                </c:pt>
              </c:numCache>
            </c:numRef>
          </c:val>
          <c:extLst>
            <c:ext xmlns:c16="http://schemas.microsoft.com/office/drawing/2014/chart" uri="{C3380CC4-5D6E-409C-BE32-E72D297353CC}">
              <c16:uniqueId val="{00000001-B45C-4D66-98C1-36A7F887193C}"/>
            </c:ext>
          </c:extLst>
        </c:ser>
        <c:ser>
          <c:idx val="0"/>
          <c:order val="1"/>
          <c:tx>
            <c:strRef>
              <c:f>'34（問19）'!$AE$6</c:f>
              <c:strCache>
                <c:ptCount val="1"/>
                <c:pt idx="0">
                  <c:v>取得日数</c:v>
                </c:pt>
              </c:strCache>
            </c:strRef>
          </c:tx>
          <c:spPr>
            <a:noFill/>
            <a:ln w="12700">
              <a:solidFill>
                <a:srgbClr val="000000"/>
              </a:solidFill>
              <a:prstDash val="solid"/>
            </a:ln>
          </c:spPr>
          <c:invertIfNegative val="0"/>
          <c:dLbls>
            <c:dLbl>
              <c:idx val="0"/>
              <c:layout>
                <c:manualLayout>
                  <c:x val="1.282051282051282E-2"/>
                  <c:y val="2.1977445127051427E-2"/>
                </c:manualLayout>
              </c:layout>
              <c:dLblPos val="outEnd"/>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2-B45C-4D66-98C1-36A7F887193C}"/>
                </c:ext>
              </c:extLst>
            </c:dLbl>
            <c:spPr>
              <a:noFill/>
              <a:ln>
                <a:noFill/>
              </a:ln>
              <a:effectLst/>
            </c:spPr>
            <c:txPr>
              <a:bodyPr/>
              <a:lstStyle/>
              <a:p>
                <a:pPr>
                  <a:defRPr sz="8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cat>
            <c:strRef>
              <c:f>'34（問19）'!$AC$7</c:f>
              <c:strCache>
                <c:ptCount val="1"/>
                <c:pt idx="0">
                  <c:v>全　体</c:v>
                </c:pt>
              </c:strCache>
            </c:strRef>
          </c:cat>
          <c:val>
            <c:numRef>
              <c:f>'34（問19）'!$AE$7</c:f>
              <c:numCache>
                <c:formatCode>#,###.0"日"</c:formatCode>
                <c:ptCount val="1"/>
                <c:pt idx="0">
                  <c:v>11.022211256523923</c:v>
                </c:pt>
              </c:numCache>
            </c:numRef>
          </c:val>
          <c:extLst>
            <c:ext xmlns:c16="http://schemas.microsoft.com/office/drawing/2014/chart" uri="{C3380CC4-5D6E-409C-BE32-E72D297353CC}">
              <c16:uniqueId val="{00000003-B45C-4D66-98C1-36A7F887193C}"/>
            </c:ext>
          </c:extLst>
        </c:ser>
        <c:dLbls>
          <c:showLegendKey val="0"/>
          <c:showVal val="0"/>
          <c:showCatName val="0"/>
          <c:showSerName val="0"/>
          <c:showPercent val="0"/>
          <c:showBubbleSize val="0"/>
        </c:dLbls>
        <c:gapWidth val="480"/>
        <c:overlap val="-100"/>
        <c:axId val="96221056"/>
        <c:axId val="96222592"/>
      </c:barChart>
      <c:lineChart>
        <c:grouping val="standard"/>
        <c:varyColors val="0"/>
        <c:ser>
          <c:idx val="2"/>
          <c:order val="2"/>
          <c:tx>
            <c:strRef>
              <c:f>'34（問19）'!$AF$6</c:f>
              <c:strCache>
                <c:ptCount val="1"/>
                <c:pt idx="0">
                  <c:v>取得率</c:v>
                </c:pt>
              </c:strCache>
            </c:strRef>
          </c:tx>
          <c:spPr>
            <a:ln w="12700">
              <a:solidFill>
                <a:srgbClr val="000000"/>
              </a:solidFill>
              <a:prstDash val="solid"/>
            </a:ln>
          </c:spPr>
          <c:marker>
            <c:symbol val="triangle"/>
            <c:size val="5"/>
            <c:spPr>
              <a:solidFill>
                <a:srgbClr val="000000"/>
              </a:solidFill>
              <a:ln>
                <a:solidFill>
                  <a:srgbClr val="000000"/>
                </a:solidFill>
                <a:prstDash val="solid"/>
              </a:ln>
            </c:spPr>
          </c:marker>
          <c:dLbls>
            <c:dLbl>
              <c:idx val="0"/>
              <c:layout>
                <c:manualLayout>
                  <c:x val="0"/>
                  <c:y val="-2.9304029304029304E-2"/>
                </c:manualLayout>
              </c:layout>
              <c:dLblPos val="r"/>
              <c:showLegendKey val="0"/>
              <c:showVal val="1"/>
              <c:showCatName val="0"/>
              <c:showSerName val="1"/>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4-B45C-4D66-98C1-36A7F887193C}"/>
                </c:ext>
              </c:extLst>
            </c:dLbl>
            <c:spPr>
              <a:noFill/>
              <a:ln>
                <a:noFill/>
              </a:ln>
              <a:effectLst/>
            </c:spPr>
            <c:txPr>
              <a:bodyPr/>
              <a:lstStyle/>
              <a:p>
                <a:pPr>
                  <a:defRPr sz="800"/>
                </a:pPr>
                <a:endParaRPr lang="ja-JP"/>
              </a:p>
            </c:txPr>
            <c:showLegendKey val="0"/>
            <c:showVal val="1"/>
            <c:showCatName val="0"/>
            <c:showSerName val="1"/>
            <c:showPercent val="0"/>
            <c:showBubbleSize val="0"/>
            <c:separator>
</c:separator>
            <c:showLeaderLines val="0"/>
            <c:extLst>
              <c:ext xmlns:c15="http://schemas.microsoft.com/office/drawing/2012/chart" uri="{CE6537A1-D6FC-4f65-9D91-7224C49458BB}">
                <c15:showLeaderLines val="0"/>
              </c:ext>
            </c:extLst>
          </c:dLbls>
          <c:val>
            <c:numRef>
              <c:f>'34（問19）'!$AF$7</c:f>
              <c:numCache>
                <c:formatCode>0.0%</c:formatCode>
                <c:ptCount val="1"/>
                <c:pt idx="0">
                  <c:v>0.40388346169016182</c:v>
                </c:pt>
              </c:numCache>
            </c:numRef>
          </c:val>
          <c:smooth val="0"/>
          <c:extLst>
            <c:ext xmlns:c16="http://schemas.microsoft.com/office/drawing/2014/chart" uri="{C3380CC4-5D6E-409C-BE32-E72D297353CC}">
              <c16:uniqueId val="{00000005-B45C-4D66-98C1-36A7F887193C}"/>
            </c:ext>
          </c:extLst>
        </c:ser>
        <c:dLbls>
          <c:showLegendKey val="0"/>
          <c:showVal val="0"/>
          <c:showCatName val="0"/>
          <c:showSerName val="0"/>
          <c:showPercent val="0"/>
          <c:showBubbleSize val="0"/>
        </c:dLbls>
        <c:marker val="1"/>
        <c:smooth val="0"/>
        <c:axId val="96244864"/>
        <c:axId val="96246400"/>
      </c:lineChart>
      <c:catAx>
        <c:axId val="96221056"/>
        <c:scaling>
          <c:orientation val="minMax"/>
        </c:scaling>
        <c:delete val="0"/>
        <c:axPos val="b"/>
        <c:numFmt formatCode="General"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96222592"/>
        <c:crosses val="autoZero"/>
        <c:auto val="0"/>
        <c:lblAlgn val="ctr"/>
        <c:lblOffset val="100"/>
        <c:tickMarkSkip val="1"/>
        <c:noMultiLvlLbl val="0"/>
      </c:catAx>
      <c:valAx>
        <c:axId val="96222592"/>
        <c:scaling>
          <c:orientation val="minMax"/>
        </c:scaling>
        <c:delete val="0"/>
        <c:axPos val="l"/>
        <c:numFmt formatCode="#,###.0&quot;日&quot;"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96221056"/>
        <c:crosses val="autoZero"/>
        <c:crossBetween val="between"/>
      </c:valAx>
      <c:catAx>
        <c:axId val="96244864"/>
        <c:scaling>
          <c:orientation val="minMax"/>
        </c:scaling>
        <c:delete val="1"/>
        <c:axPos val="b"/>
        <c:majorTickMark val="out"/>
        <c:minorTickMark val="none"/>
        <c:tickLblPos val="nextTo"/>
        <c:crossAx val="96246400"/>
        <c:crosses val="autoZero"/>
        <c:auto val="0"/>
        <c:lblAlgn val="ctr"/>
        <c:lblOffset val="100"/>
        <c:noMultiLvlLbl val="0"/>
      </c:catAx>
      <c:valAx>
        <c:axId val="96246400"/>
        <c:scaling>
          <c:orientation val="minMax"/>
        </c:scaling>
        <c:delete val="0"/>
        <c:axPos val="r"/>
        <c:numFmt formatCode="0.0%" sourceLinked="1"/>
        <c:majorTickMark val="in"/>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96244864"/>
        <c:crosses val="max"/>
        <c:crossBetween val="between"/>
      </c:valAx>
      <c:dTable>
        <c:showHorzBorder val="1"/>
        <c:showVertBorder val="1"/>
        <c:showOutline val="1"/>
        <c:showKeys val="1"/>
        <c:spPr>
          <a:ln w="3175">
            <a:solidFill>
              <a:srgbClr val="000000"/>
            </a:solidFill>
            <a:prstDash val="solid"/>
          </a:ln>
        </c:spPr>
        <c:txPr>
          <a:bodyPr/>
          <a:lstStyle/>
          <a:p>
            <a:pPr rtl="0">
              <a:defRPr sz="800" b="0" i="0" u="none" strike="noStrike" baseline="0">
                <a:solidFill>
                  <a:srgbClr val="000000"/>
                </a:solidFill>
                <a:latin typeface="ＭＳ Ｐゴシック"/>
                <a:ea typeface="ＭＳ Ｐゴシック"/>
                <a:cs typeface="ＭＳ Ｐゴシック"/>
              </a:defRPr>
            </a:pPr>
            <a:endParaRPr lang="ja-JP"/>
          </a:p>
        </c:txPr>
      </c:dTable>
      <c:spPr>
        <a:noFill/>
        <a:ln w="25400">
          <a:noFill/>
        </a:ln>
      </c:spPr>
    </c:plotArea>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9.8328416912487712E-2"/>
          <c:y val="6.1224489795918366E-2"/>
        </c:manualLayout>
      </c:layout>
      <c:overlay val="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view3D>
    <c:floor>
      <c:thickness val="0"/>
    </c:floor>
    <c:sideWall>
      <c:thickness val="0"/>
    </c:sideWall>
    <c:backWall>
      <c:thickness val="0"/>
    </c:backWall>
    <c:plotArea>
      <c:layout>
        <c:manualLayout>
          <c:layoutTarget val="inner"/>
          <c:xMode val="edge"/>
          <c:yMode val="edge"/>
          <c:x val="0.2192726794106489"/>
          <c:y val="0.13945631796025496"/>
          <c:w val="0.49360958198809218"/>
          <c:h val="0.85374310354062888"/>
        </c:manualLayout>
      </c:layout>
      <c:pie3DChart>
        <c:varyColors val="1"/>
        <c:ser>
          <c:idx val="0"/>
          <c:order val="0"/>
          <c:tx>
            <c:strRef>
              <c:f>'35（問26）'!$BB$6</c:f>
              <c:strCache>
                <c:ptCount val="1"/>
                <c:pt idx="0">
                  <c:v>全　体</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60">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8DE2-4959-91A9-7C4C4354BCE4}"/>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3-8DE2-4959-91A9-7C4C4354BCE4}"/>
              </c:ext>
            </c:extLst>
          </c:dPt>
          <c:dPt>
            <c:idx val="2"/>
            <c:bubble3D val="0"/>
            <c:spPr>
              <a:pattFill prst="pct10">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5-8DE2-4959-91A9-7C4C4354BCE4}"/>
              </c:ext>
            </c:extLst>
          </c:dPt>
          <c:dLbls>
            <c:dLbl>
              <c:idx val="0"/>
              <c:layout>
                <c:manualLayout>
                  <c:x val="7.9530810861031753E-2"/>
                  <c:y val="0.44063331089655527"/>
                </c:manualLayout>
              </c:layout>
              <c:spPr/>
              <c:txPr>
                <a:bodyPr/>
                <a:lstStyle/>
                <a:p>
                  <a:pPr>
                    <a:defRPr/>
                  </a:pPr>
                  <a:endParaRPr lang="ja-JP"/>
                </a:p>
              </c:txPr>
              <c:showLegendKey val="0"/>
              <c:showVal val="1"/>
              <c:showCatName val="1"/>
              <c:showSerName val="0"/>
              <c:showPercent val="0"/>
              <c:showBubbleSize val="0"/>
              <c:separator>
</c:separator>
              <c:extLst>
                <c:ext xmlns:c15="http://schemas.microsoft.com/office/drawing/2012/chart" uri="{CE6537A1-D6FC-4f65-9D91-7224C49458BB}">
                  <c15:layout>
                    <c:manualLayout>
                      <c:w val="0.22137675268467547"/>
                      <c:h val="0.27450980392156865"/>
                    </c:manualLayout>
                  </c15:layout>
                </c:ext>
                <c:ext xmlns:c16="http://schemas.microsoft.com/office/drawing/2014/chart" uri="{C3380CC4-5D6E-409C-BE32-E72D297353CC}">
                  <c16:uniqueId val="{00000001-8DE2-4959-91A9-7C4C4354BCE4}"/>
                </c:ext>
              </c:extLst>
            </c:dLbl>
            <c:dLbl>
              <c:idx val="1"/>
              <c:layout>
                <c:manualLayout>
                  <c:x val="2.2047244094488177E-3"/>
                  <c:y val="0.11883073439349481"/>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25398214603705516"/>
                      <c:h val="0.24901960784313726"/>
                    </c:manualLayout>
                  </c15:layout>
                </c:ext>
                <c:ext xmlns:c16="http://schemas.microsoft.com/office/drawing/2014/chart" uri="{C3380CC4-5D6E-409C-BE32-E72D297353CC}">
                  <c16:uniqueId val="{00000003-8DE2-4959-91A9-7C4C4354BCE4}"/>
                </c:ext>
              </c:extLst>
            </c:dLbl>
            <c:dLbl>
              <c:idx val="2"/>
              <c:layout>
                <c:manualLayout>
                  <c:x val="0.17212366153345876"/>
                  <c:y val="2.2842680379238308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8DE2-4959-91A9-7C4C4354BCE4}"/>
                </c:ext>
              </c:extLst>
            </c:dLbl>
            <c:spPr>
              <a:noFill/>
              <a:ln>
                <a:noFill/>
              </a:ln>
              <a:effectLst/>
            </c:spPr>
            <c:txPr>
              <a:bodyPr/>
              <a:lstStyle/>
              <a:p>
                <a:pPr>
                  <a:defRPr sz="900"/>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'35（問26）'!$BC$5:$BE$5</c:f>
              <c:strCache>
                <c:ptCount val="3"/>
                <c:pt idx="0">
                  <c:v>定めている</c:v>
                </c:pt>
                <c:pt idx="1">
                  <c:v>定めていない</c:v>
                </c:pt>
                <c:pt idx="2">
                  <c:v>無回答</c:v>
                </c:pt>
              </c:strCache>
            </c:strRef>
          </c:cat>
          <c:val>
            <c:numRef>
              <c:f>'35（問26）'!$BC$6:$BE$6</c:f>
              <c:numCache>
                <c:formatCode>0.0%</c:formatCode>
                <c:ptCount val="3"/>
                <c:pt idx="0">
                  <c:v>0.43895619757688725</c:v>
                </c:pt>
                <c:pt idx="1">
                  <c:v>0.50978564771668222</c:v>
                </c:pt>
                <c:pt idx="2">
                  <c:v>5.1258154706430567E-2</c:v>
                </c:pt>
              </c:numCache>
            </c:numRef>
          </c:val>
          <c:extLst>
            <c:ext xmlns:c16="http://schemas.microsoft.com/office/drawing/2014/chart" uri="{C3380CC4-5D6E-409C-BE32-E72D297353CC}">
              <c16:uniqueId val="{00000006-8DE2-4959-91A9-7C4C4354BCE4}"/>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3353215803776739"/>
          <c:y val="0.32653168353955758"/>
          <c:w val="0.24184857423795481"/>
          <c:h val="0.30832556644705128"/>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47218045112781953"/>
          <c:y val="1.3966480446927373E-2"/>
        </c:manualLayout>
      </c:layout>
      <c:overlay val="0"/>
      <c:spPr>
        <a:noFill/>
        <a:ln w="25400">
          <a:noFill/>
        </a:ln>
      </c:spPr>
    </c:title>
    <c:autoTitleDeleted val="0"/>
    <c:plotArea>
      <c:layout>
        <c:manualLayout>
          <c:layoutTarget val="inner"/>
          <c:xMode val="edge"/>
          <c:yMode val="edge"/>
          <c:x val="0.14736842105263157"/>
          <c:y val="6.7039197580958637E-2"/>
          <c:w val="0.72481203007518802"/>
          <c:h val="0.85474976915722267"/>
        </c:manualLayout>
      </c:layout>
      <c:barChart>
        <c:barDir val="bar"/>
        <c:grouping val="percentStacked"/>
        <c:varyColors val="0"/>
        <c:ser>
          <c:idx val="0"/>
          <c:order val="0"/>
          <c:tx>
            <c:strRef>
              <c:f>'35（問26）'!$BC$10</c:f>
              <c:strCache>
                <c:ptCount val="1"/>
                <c:pt idx="0">
                  <c:v>定めている</c:v>
                </c:pt>
              </c:strCache>
            </c:strRef>
          </c:tx>
          <c:spPr>
            <a:pattFill prst="pct60">
              <a:fgClr>
                <a:schemeClr val="tx1"/>
              </a:fgClr>
              <a:bgClr>
                <a:schemeClr val="bg1"/>
              </a:bgClr>
            </a:pattFill>
            <a:ln w="12700">
              <a:solidFill>
                <a:srgbClr val="000000"/>
              </a:solidFill>
              <a:prstDash val="solid"/>
            </a:ln>
          </c:spPr>
          <c:invertIfNegative val="0"/>
          <c:dLbls>
            <c:dLbl>
              <c:idx val="6"/>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AB7-471C-91E5-0B71838538CF}"/>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'35（問26）'!$BB$11:$BB$23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'35（問26）'!$BC$11:$BC$23</c:f>
              <c:numCache>
                <c:formatCode>0.0%</c:formatCode>
                <c:ptCount val="13"/>
                <c:pt idx="0">
                  <c:v>0</c:v>
                </c:pt>
                <c:pt idx="1">
                  <c:v>0.50467289719626163</c:v>
                </c:pt>
                <c:pt idx="2">
                  <c:v>0.3983739837398374</c:v>
                </c:pt>
                <c:pt idx="3">
                  <c:v>0.56521739130434778</c:v>
                </c:pt>
                <c:pt idx="4">
                  <c:v>0.51333333333333331</c:v>
                </c:pt>
                <c:pt idx="5">
                  <c:v>0.27272727272727271</c:v>
                </c:pt>
                <c:pt idx="6">
                  <c:v>5.5555555555555552E-2</c:v>
                </c:pt>
                <c:pt idx="7">
                  <c:v>0.5625</c:v>
                </c:pt>
                <c:pt idx="8">
                  <c:v>0.4</c:v>
                </c:pt>
                <c:pt idx="9">
                  <c:v>0.76923076923076927</c:v>
                </c:pt>
                <c:pt idx="10">
                  <c:v>0.83333333333333337</c:v>
                </c:pt>
                <c:pt idx="11">
                  <c:v>0.43712574850299402</c:v>
                </c:pt>
                <c:pt idx="12">
                  <c:v>0.41850220264317178</c:v>
                </c:pt>
              </c:numCache>
            </c:numRef>
          </c:val>
          <c:extLst>
            <c:ext xmlns:c16="http://schemas.microsoft.com/office/drawing/2014/chart" uri="{C3380CC4-5D6E-409C-BE32-E72D297353CC}">
              <c16:uniqueId val="{00000001-8AB7-471C-91E5-0B71838538CF}"/>
            </c:ext>
          </c:extLst>
        </c:ser>
        <c:ser>
          <c:idx val="1"/>
          <c:order val="1"/>
          <c:tx>
            <c:strRef>
              <c:f>'35（問26）'!$BD$10</c:f>
              <c:strCache>
                <c:ptCount val="1"/>
                <c:pt idx="0">
                  <c:v>定めていない</c:v>
                </c:pt>
              </c:strCache>
            </c:strRef>
          </c:tx>
          <c:spPr>
            <a:solidFill>
              <a:schemeClr val="bg1"/>
            </a:solidFill>
            <a:ln w="12700">
              <a:solidFill>
                <a:srgbClr val="000000"/>
              </a:solidFill>
              <a:prstDash val="solid"/>
            </a:ln>
          </c:spPr>
          <c:invertIfNegative val="0"/>
          <c:dLbls>
            <c:dLbl>
              <c:idx val="6"/>
              <c:layout>
                <c:manualLayout>
                  <c:x val="-4.6390937974858465E-2"/>
                  <c:y val="-1.861662082055931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AB7-471C-91E5-0B71838538CF}"/>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'35（問26）'!$BB$11:$BB$23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'35（問26）'!$BD$11:$BD$23</c:f>
              <c:numCache>
                <c:formatCode>0.0%</c:formatCode>
                <c:ptCount val="13"/>
                <c:pt idx="0">
                  <c:v>0</c:v>
                </c:pt>
                <c:pt idx="1">
                  <c:v>0.3925233644859813</c:v>
                </c:pt>
                <c:pt idx="2">
                  <c:v>0.53658536585365857</c:v>
                </c:pt>
                <c:pt idx="3">
                  <c:v>0.39130434782608697</c:v>
                </c:pt>
                <c:pt idx="4">
                  <c:v>0.46</c:v>
                </c:pt>
                <c:pt idx="5">
                  <c:v>0.66666666666666663</c:v>
                </c:pt>
                <c:pt idx="6">
                  <c:v>0.83333333333333337</c:v>
                </c:pt>
                <c:pt idx="7">
                  <c:v>0.4375</c:v>
                </c:pt>
                <c:pt idx="8">
                  <c:v>0.54736842105263162</c:v>
                </c:pt>
                <c:pt idx="9">
                  <c:v>0.23076923076923078</c:v>
                </c:pt>
                <c:pt idx="10">
                  <c:v>0.16666666666666666</c:v>
                </c:pt>
                <c:pt idx="11">
                  <c:v>0.52694610778443118</c:v>
                </c:pt>
                <c:pt idx="12">
                  <c:v>0.53303964757709255</c:v>
                </c:pt>
              </c:numCache>
            </c:numRef>
          </c:val>
          <c:extLst>
            <c:ext xmlns:c16="http://schemas.microsoft.com/office/drawing/2014/chart" uri="{C3380CC4-5D6E-409C-BE32-E72D297353CC}">
              <c16:uniqueId val="{00000003-8AB7-471C-91E5-0B71838538CF}"/>
            </c:ext>
          </c:extLst>
        </c:ser>
        <c:ser>
          <c:idx val="2"/>
          <c:order val="2"/>
          <c:tx>
            <c:strRef>
              <c:f>'35（問26）'!$BE$10</c:f>
              <c:strCache>
                <c:ptCount val="1"/>
                <c:pt idx="0">
                  <c:v>無回答</c:v>
                </c:pt>
              </c:strCache>
            </c:strRef>
          </c:tx>
          <c:spPr>
            <a:pattFill prst="pct10">
              <a:fgClr>
                <a:schemeClr val="tx1"/>
              </a:fgClr>
              <a:bgClr>
                <a:schemeClr val="bg1"/>
              </a:bgClr>
            </a:pattFill>
            <a:ln w="12700">
              <a:solidFill>
                <a:srgbClr val="000000"/>
              </a:solidFill>
              <a:prstDash val="solid"/>
            </a:ln>
          </c:spPr>
          <c:invertIfNegative val="0"/>
          <c:dLbls>
            <c:dLbl>
              <c:idx val="0"/>
              <c:layout>
                <c:manualLayout>
                  <c:x val="2.8696781323387224E-2"/>
                  <c:y val="-6.417399572142940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AB7-471C-91E5-0B71838538CF}"/>
                </c:ext>
              </c:extLst>
            </c:dLbl>
            <c:dLbl>
              <c:idx val="1"/>
              <c:layout>
                <c:manualLayout>
                  <c:x val="1.5511681546108571E-2"/>
                  <c:y val="8.08351683745094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AB7-471C-91E5-0B71838538CF}"/>
                </c:ext>
              </c:extLst>
            </c:dLbl>
            <c:dLbl>
              <c:idx val="2"/>
              <c:layout>
                <c:manualLayout>
                  <c:x val="1.1899389258380714E-2"/>
                  <c:y val="7.410182173785692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AB7-471C-91E5-0B71838538CF}"/>
                </c:ext>
              </c:extLst>
            </c:dLbl>
            <c:dLbl>
              <c:idx val="4"/>
              <c:layout>
                <c:manualLayout>
                  <c:x val="-2.005012531328335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AC5-4754-81E2-A3A8C473DFD4}"/>
                </c:ext>
              </c:extLst>
            </c:dLbl>
            <c:dLbl>
              <c:idx val="5"/>
              <c:layout>
                <c:manualLayout>
                  <c:x val="1.0025062656641458E-2"/>
                  <c:y val="-6.6244341635225974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7E4-45CF-AA45-C644A1030F74}"/>
                </c:ext>
              </c:extLst>
            </c:dLbl>
            <c:dLbl>
              <c:idx val="8"/>
              <c:layout>
                <c:manualLayout>
                  <c:x val="0"/>
                  <c:y val="1.11152732606785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AB7-471C-91E5-0B71838538CF}"/>
                </c:ext>
              </c:extLst>
            </c:dLbl>
            <c:dLbl>
              <c:idx val="9"/>
              <c:layout>
                <c:manualLayout>
                  <c:x val="1.002506265664160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C5-4754-81E2-A3A8C473DFD4}"/>
                </c:ext>
              </c:extLst>
            </c:dLbl>
            <c:dLbl>
              <c:idx val="11"/>
              <c:layout>
                <c:manualLayout>
                  <c:x val="-3.2080200501253132E-2"/>
                  <c:y val="-3.312217081761298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AC5-4754-81E2-A3A8C473DFD4}"/>
                </c:ext>
              </c:extLst>
            </c:dLbl>
            <c:dLbl>
              <c:idx val="12"/>
              <c:layout>
                <c:manualLayout>
                  <c:x val="1.1942928186608253E-2"/>
                  <c:y val="7.410252580216091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AB7-471C-91E5-0B71838538CF}"/>
                </c:ext>
              </c:extLst>
            </c:dLbl>
            <c:numFmt formatCode="0.0%;\-#;;" sourceLinked="0"/>
            <c:spPr>
              <a:solidFill>
                <a:schemeClr val="bg1"/>
              </a:solidFill>
              <a:ln w="3175">
                <a:solidFill>
                  <a:schemeClr val="tx1"/>
                </a:solid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'35（問26）'!$BB$11:$BB$23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'35（問26）'!$BE$11:$BE$23</c:f>
              <c:numCache>
                <c:formatCode>0.0%</c:formatCode>
                <c:ptCount val="13"/>
                <c:pt idx="0">
                  <c:v>0</c:v>
                </c:pt>
                <c:pt idx="1">
                  <c:v>0.10280373831775701</c:v>
                </c:pt>
                <c:pt idx="2">
                  <c:v>6.5040650406504072E-2</c:v>
                </c:pt>
                <c:pt idx="3">
                  <c:v>4.3478260869565216E-2</c:v>
                </c:pt>
                <c:pt idx="4">
                  <c:v>2.6666666666666668E-2</c:v>
                </c:pt>
                <c:pt idx="5">
                  <c:v>6.0606060606060608E-2</c:v>
                </c:pt>
                <c:pt idx="6">
                  <c:v>0.1111111111111111</c:v>
                </c:pt>
                <c:pt idx="7">
                  <c:v>0</c:v>
                </c:pt>
                <c:pt idx="8">
                  <c:v>5.2631578947368418E-2</c:v>
                </c:pt>
                <c:pt idx="9">
                  <c:v>0</c:v>
                </c:pt>
                <c:pt idx="10">
                  <c:v>0</c:v>
                </c:pt>
                <c:pt idx="11">
                  <c:v>3.5928143712574849E-2</c:v>
                </c:pt>
                <c:pt idx="12">
                  <c:v>4.8458149779735685E-2</c:v>
                </c:pt>
              </c:numCache>
            </c:numRef>
          </c:val>
          <c:extLst>
            <c:ext xmlns:c16="http://schemas.microsoft.com/office/drawing/2014/chart" uri="{C3380CC4-5D6E-409C-BE32-E72D297353CC}">
              <c16:uniqueId val="{00000009-8AB7-471C-91E5-0B71838538CF}"/>
            </c:ext>
          </c:extLst>
        </c:ser>
        <c:dLbls>
          <c:showLegendKey val="0"/>
          <c:showVal val="0"/>
          <c:showCatName val="0"/>
          <c:showSerName val="0"/>
          <c:showPercent val="0"/>
          <c:showBubbleSize val="0"/>
        </c:dLbls>
        <c:gapWidth val="40"/>
        <c:overlap val="100"/>
        <c:axId val="97168768"/>
        <c:axId val="97186944"/>
      </c:barChart>
      <c:catAx>
        <c:axId val="9716876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186944"/>
        <c:crosses val="autoZero"/>
        <c:auto val="1"/>
        <c:lblAlgn val="ctr"/>
        <c:lblOffset val="100"/>
        <c:tickLblSkip val="1"/>
        <c:tickMarkSkip val="1"/>
        <c:noMultiLvlLbl val="0"/>
      </c:catAx>
      <c:valAx>
        <c:axId val="9718694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168768"/>
        <c:crosses val="autoZero"/>
        <c:crossBetween val="between"/>
      </c:valAx>
      <c:spPr>
        <a:noFill/>
        <a:ln w="25400">
          <a:noFill/>
        </a:ln>
      </c:spPr>
    </c:plotArea>
    <c:legend>
      <c:legendPos val="r"/>
      <c:layout>
        <c:manualLayout>
          <c:xMode val="edge"/>
          <c:yMode val="edge"/>
          <c:x val="0.89473684210526316"/>
          <c:y val="0.13407850554993472"/>
          <c:w val="9.5739348370927346E-2"/>
          <c:h val="0.6238370064077185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47897960953079061"/>
          <c:y val="2.0746887966804978E-2"/>
        </c:manualLayout>
      </c:layout>
      <c:overlay val="0"/>
      <c:spPr>
        <a:noFill/>
        <a:ln w="25400">
          <a:noFill/>
        </a:ln>
      </c:spPr>
    </c:title>
    <c:autoTitleDeleted val="0"/>
    <c:plotArea>
      <c:layout>
        <c:manualLayout>
          <c:layoutTarget val="inner"/>
          <c:xMode val="edge"/>
          <c:yMode val="edge"/>
          <c:x val="0.13513533328543381"/>
          <c:y val="9.1286492006151146E-2"/>
          <c:w val="0.73723831825719999"/>
          <c:h val="0.79253272605340308"/>
        </c:manualLayout>
      </c:layout>
      <c:barChart>
        <c:barDir val="bar"/>
        <c:grouping val="percentStacked"/>
        <c:varyColors val="0"/>
        <c:ser>
          <c:idx val="0"/>
          <c:order val="0"/>
          <c:tx>
            <c:strRef>
              <c:f>'35（問26）'!$BC$28</c:f>
              <c:strCache>
                <c:ptCount val="1"/>
                <c:pt idx="0">
                  <c:v>定めている</c:v>
                </c:pt>
              </c:strCache>
            </c:strRef>
          </c:tx>
          <c:spPr>
            <a:pattFill prst="pct60">
              <a:fgClr>
                <a:schemeClr val="tx1"/>
              </a:fgClr>
              <a:bgClr>
                <a:schemeClr val="bg1"/>
              </a:bgClr>
            </a:pattFill>
            <a:ln w="12700">
              <a:solidFill>
                <a:srgbClr val="000000"/>
              </a:solidFill>
              <a:prstDash val="solid"/>
            </a:ln>
          </c:spPr>
          <c:invertIfNegative val="0"/>
          <c:dLbls>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'35（問26）'!$BB$29:$BB$34</c:f>
              <c:strCache>
                <c:ptCount val="6"/>
                <c:pt idx="0">
                  <c:v>100人以上</c:v>
                </c:pt>
                <c:pt idx="1">
                  <c:v>50～99人</c:v>
                </c:pt>
                <c:pt idx="2">
                  <c:v>30～49人</c:v>
                </c:pt>
                <c:pt idx="3">
                  <c:v>10～29人</c:v>
                </c:pt>
                <c:pt idx="4">
                  <c:v>5～9人</c:v>
                </c:pt>
                <c:pt idx="5">
                  <c:v>1～4人</c:v>
                </c:pt>
              </c:strCache>
            </c:strRef>
          </c:cat>
          <c:val>
            <c:numRef>
              <c:f>'35（問26）'!$BC$29:$BC$34</c:f>
              <c:numCache>
                <c:formatCode>0.0%</c:formatCode>
                <c:ptCount val="6"/>
                <c:pt idx="0">
                  <c:v>1</c:v>
                </c:pt>
                <c:pt idx="1">
                  <c:v>0.9285714285714286</c:v>
                </c:pt>
                <c:pt idx="2">
                  <c:v>0.9375</c:v>
                </c:pt>
                <c:pt idx="3">
                  <c:v>0.62962962962962965</c:v>
                </c:pt>
                <c:pt idx="4">
                  <c:v>0.41196013289036543</c:v>
                </c:pt>
                <c:pt idx="5">
                  <c:v>0.30252100840336132</c:v>
                </c:pt>
              </c:numCache>
            </c:numRef>
          </c:val>
          <c:extLst>
            <c:ext xmlns:c16="http://schemas.microsoft.com/office/drawing/2014/chart" uri="{C3380CC4-5D6E-409C-BE32-E72D297353CC}">
              <c16:uniqueId val="{00000000-EA9D-4C6B-BAE5-65C5FAB0C17C}"/>
            </c:ext>
          </c:extLst>
        </c:ser>
        <c:ser>
          <c:idx val="1"/>
          <c:order val="1"/>
          <c:tx>
            <c:strRef>
              <c:f>'35（問26）'!$BD$28</c:f>
              <c:strCache>
                <c:ptCount val="1"/>
                <c:pt idx="0">
                  <c:v>定めていない</c:v>
                </c:pt>
              </c:strCache>
            </c:strRef>
          </c:tx>
          <c:spPr>
            <a:solidFill>
              <a:schemeClr val="bg1"/>
            </a:solidFill>
            <a:ln w="12700">
              <a:solidFill>
                <a:srgbClr val="000000"/>
              </a:solidFill>
              <a:prstDash val="solid"/>
            </a:ln>
          </c:spPr>
          <c:invertIfNegative val="0"/>
          <c:dLbls>
            <c:dLbl>
              <c:idx val="0"/>
              <c:layout>
                <c:manualLayout>
                  <c:x val="-1.0980586886098697E-2"/>
                  <c:y val="-6.220799163590028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A9D-4C6B-BAE5-65C5FAB0C17C}"/>
                </c:ext>
              </c:extLst>
            </c:dLbl>
            <c:dLbl>
              <c:idx val="1"/>
              <c:layout>
                <c:manualLayout>
                  <c:x val="-1.5893846481156264E-3"/>
                  <c:y val="2.835529925318236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A9D-4C6B-BAE5-65C5FAB0C17C}"/>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'35（問26）'!$BB$29:$BB$34</c:f>
              <c:strCache>
                <c:ptCount val="6"/>
                <c:pt idx="0">
                  <c:v>100人以上</c:v>
                </c:pt>
                <c:pt idx="1">
                  <c:v>50～99人</c:v>
                </c:pt>
                <c:pt idx="2">
                  <c:v>30～49人</c:v>
                </c:pt>
                <c:pt idx="3">
                  <c:v>10～29人</c:v>
                </c:pt>
                <c:pt idx="4">
                  <c:v>5～9人</c:v>
                </c:pt>
                <c:pt idx="5">
                  <c:v>1～4人</c:v>
                </c:pt>
              </c:strCache>
            </c:strRef>
          </c:cat>
          <c:val>
            <c:numRef>
              <c:f>'35（問26）'!$BD$29:$BD$34</c:f>
              <c:numCache>
                <c:formatCode>0.0%</c:formatCode>
                <c:ptCount val="6"/>
                <c:pt idx="0">
                  <c:v>0</c:v>
                </c:pt>
                <c:pt idx="1">
                  <c:v>7.1428571428571425E-2</c:v>
                </c:pt>
                <c:pt idx="2">
                  <c:v>6.25E-2</c:v>
                </c:pt>
                <c:pt idx="3">
                  <c:v>0.35390946502057613</c:v>
                </c:pt>
                <c:pt idx="4">
                  <c:v>0.5415282392026578</c:v>
                </c:pt>
                <c:pt idx="5">
                  <c:v>0.61974789915966388</c:v>
                </c:pt>
              </c:numCache>
            </c:numRef>
          </c:val>
          <c:extLst>
            <c:ext xmlns:c16="http://schemas.microsoft.com/office/drawing/2014/chart" uri="{C3380CC4-5D6E-409C-BE32-E72D297353CC}">
              <c16:uniqueId val="{00000003-EA9D-4C6B-BAE5-65C5FAB0C17C}"/>
            </c:ext>
          </c:extLst>
        </c:ser>
        <c:ser>
          <c:idx val="2"/>
          <c:order val="2"/>
          <c:tx>
            <c:strRef>
              <c:f>'35（問26）'!$BE$28</c:f>
              <c:strCache>
                <c:ptCount val="1"/>
                <c:pt idx="0">
                  <c:v>無回答</c:v>
                </c:pt>
              </c:strCache>
            </c:strRef>
          </c:tx>
          <c:spPr>
            <a:pattFill prst="pct10">
              <a:fgClr>
                <a:schemeClr val="tx1"/>
              </a:fgClr>
              <a:bgClr>
                <a:schemeClr val="bg1"/>
              </a:bgClr>
            </a:pattFill>
            <a:ln w="12700">
              <a:solidFill>
                <a:srgbClr val="000000"/>
              </a:solidFill>
              <a:prstDash val="solid"/>
            </a:ln>
          </c:spPr>
          <c:invertIfNegative val="0"/>
          <c:dLbls>
            <c:dLbl>
              <c:idx val="0"/>
              <c:layout>
                <c:manualLayout>
                  <c:x val="1.2012012012012012E-2"/>
                  <c:y val="1.0142805835435015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A9D-4C6B-BAE5-65C5FAB0C17C}"/>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'35（問26）'!$BB$29:$BB$34</c:f>
              <c:strCache>
                <c:ptCount val="6"/>
                <c:pt idx="0">
                  <c:v>100人以上</c:v>
                </c:pt>
                <c:pt idx="1">
                  <c:v>50～99人</c:v>
                </c:pt>
                <c:pt idx="2">
                  <c:v>30～49人</c:v>
                </c:pt>
                <c:pt idx="3">
                  <c:v>10～29人</c:v>
                </c:pt>
                <c:pt idx="4">
                  <c:v>5～9人</c:v>
                </c:pt>
                <c:pt idx="5">
                  <c:v>1～4人</c:v>
                </c:pt>
              </c:strCache>
            </c:strRef>
          </c:cat>
          <c:val>
            <c:numRef>
              <c:f>'35（問26）'!$BE$29:$BE$34</c:f>
              <c:numCache>
                <c:formatCode>0.0%</c:formatCode>
                <c:ptCount val="6"/>
                <c:pt idx="0">
                  <c:v>0</c:v>
                </c:pt>
                <c:pt idx="1">
                  <c:v>0</c:v>
                </c:pt>
                <c:pt idx="2">
                  <c:v>0</c:v>
                </c:pt>
                <c:pt idx="3">
                  <c:v>1.646090534979424E-2</c:v>
                </c:pt>
                <c:pt idx="4">
                  <c:v>4.6511627906976744E-2</c:v>
                </c:pt>
                <c:pt idx="5">
                  <c:v>7.7731092436974791E-2</c:v>
                </c:pt>
              </c:numCache>
            </c:numRef>
          </c:val>
          <c:extLst>
            <c:ext xmlns:c16="http://schemas.microsoft.com/office/drawing/2014/chart" uri="{C3380CC4-5D6E-409C-BE32-E72D297353CC}">
              <c16:uniqueId val="{00000005-EA9D-4C6B-BAE5-65C5FAB0C17C}"/>
            </c:ext>
          </c:extLst>
        </c:ser>
        <c:dLbls>
          <c:showLegendKey val="0"/>
          <c:showVal val="0"/>
          <c:showCatName val="0"/>
          <c:showSerName val="0"/>
          <c:showPercent val="0"/>
          <c:showBubbleSize val="0"/>
        </c:dLbls>
        <c:gapWidth val="30"/>
        <c:overlap val="100"/>
        <c:axId val="97234944"/>
        <c:axId val="97236480"/>
      </c:barChart>
      <c:catAx>
        <c:axId val="9723494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236480"/>
        <c:crosses val="autoZero"/>
        <c:auto val="1"/>
        <c:lblAlgn val="ctr"/>
        <c:lblOffset val="100"/>
        <c:tickLblSkip val="1"/>
        <c:tickMarkSkip val="1"/>
        <c:noMultiLvlLbl val="0"/>
      </c:catAx>
      <c:valAx>
        <c:axId val="9723648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234944"/>
        <c:crosses val="autoZero"/>
        <c:crossBetween val="between"/>
        <c:majorUnit val="0.2"/>
      </c:valAx>
      <c:spPr>
        <a:noFill/>
        <a:ln w="25400">
          <a:noFill/>
        </a:ln>
      </c:spPr>
    </c:plotArea>
    <c:legend>
      <c:legendPos val="r"/>
      <c:layout>
        <c:manualLayout>
          <c:xMode val="edge"/>
          <c:yMode val="edge"/>
          <c:x val="0.89789915900152117"/>
          <c:y val="0.16182616177127238"/>
          <c:w val="9.1591749229544495E-2"/>
          <c:h val="0.7136942529486718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9303560935480075"/>
          <c:y val="3.7037037037037035E-2"/>
        </c:manualLayout>
      </c:layout>
      <c:overlay val="0"/>
      <c:spPr>
        <a:noFill/>
        <a:ln w="25400">
          <a:noFill/>
        </a:ln>
      </c:spPr>
      <c:txPr>
        <a:bodyPr/>
        <a:lstStyle/>
        <a:p>
          <a:pPr>
            <a:defRPr sz="1000" b="0" i="0" u="none" strike="noStrike" baseline="0">
              <a:solidFill>
                <a:srgbClr val="000000"/>
              </a:solidFill>
              <a:latin typeface="ＭＳ Ｐゴシック" panose="020B0600070205080204" pitchFamily="50" charset="-128"/>
              <a:ea typeface="ＭＳ Ｐゴシック" panose="020B0600070205080204" pitchFamily="50" charset="-128"/>
              <a:cs typeface="HGｺﾞｼｯｸM"/>
            </a:defRPr>
          </a:pPr>
          <a:endParaRPr lang="ja-JP"/>
        </a:p>
      </c:tx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7786108825948993"/>
          <c:y val="0.26388986098959855"/>
          <c:w val="0.60820973870803463"/>
          <c:h val="0.73611013901040145"/>
        </c:manualLayout>
      </c:layout>
      <c:pie3DChart>
        <c:varyColors val="1"/>
        <c:ser>
          <c:idx val="0"/>
          <c:order val="0"/>
          <c:tx>
            <c:strRef>
              <c:f>'36（問24）'!$BD$6</c:f>
              <c:strCache>
                <c:ptCount val="1"/>
                <c:pt idx="0">
                  <c:v>全　体</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60">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C66B-4149-81ED-C133DC4D26D6}"/>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3-C66B-4149-81ED-C133DC4D26D6}"/>
              </c:ext>
            </c:extLst>
          </c:dPt>
          <c:dPt>
            <c:idx val="2"/>
            <c:bubble3D val="0"/>
            <c:spPr>
              <a:pattFill prst="pct10"/>
              <a:ln w="12700">
                <a:solidFill>
                  <a:schemeClr val="tx1"/>
                </a:solidFill>
                <a:prstDash val="solid"/>
              </a:ln>
            </c:spPr>
            <c:extLst>
              <c:ext xmlns:c16="http://schemas.microsoft.com/office/drawing/2014/chart" uri="{C3380CC4-5D6E-409C-BE32-E72D297353CC}">
                <c16:uniqueId val="{00000005-C66B-4149-81ED-C133DC4D26D6}"/>
              </c:ext>
            </c:extLst>
          </c:dPt>
          <c:dLbls>
            <c:dLbl>
              <c:idx val="0"/>
              <c:layout>
                <c:manualLayout>
                  <c:x val="1.4234526204990407E-2"/>
                  <c:y val="0.1333883364327143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C66B-4149-81ED-C133DC4D26D6}"/>
                </c:ext>
              </c:extLst>
            </c:dLbl>
            <c:dLbl>
              <c:idx val="1"/>
              <c:layout>
                <c:manualLayout>
                  <c:x val="-1.1378932111098056E-2"/>
                  <c:y val="-0.145445222125012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C66B-4149-81ED-C133DC4D26D6}"/>
                </c:ext>
              </c:extLst>
            </c:dLbl>
            <c:dLbl>
              <c:idx val="2"/>
              <c:layout>
                <c:manualLayout>
                  <c:x val="-0.17972930622478162"/>
                  <c:y val="-3.1311363857295616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C66B-4149-81ED-C133DC4D26D6}"/>
                </c:ext>
              </c:extLst>
            </c:dLbl>
            <c:numFmt formatCode="0.0%" sourceLinked="0"/>
            <c:spPr>
              <a:noFill/>
              <a:ln w="25400">
                <a:noFill/>
              </a:ln>
            </c:spPr>
            <c:txPr>
              <a:bodyPr/>
              <a:lstStyle/>
              <a:p>
                <a:pPr>
                  <a:defRPr sz="900" b="0" i="0" u="none" strike="noStrike" baseline="0">
                    <a:solidFill>
                      <a:srgbClr val="000000"/>
                    </a:solidFill>
                    <a:latin typeface="ＭＳ Ｐゴシック" panose="020B0600070205080204" pitchFamily="50" charset="-128"/>
                    <a:ea typeface="ＭＳ Ｐゴシック" panose="020B0600070205080204" pitchFamily="50" charset="-128"/>
                    <a:cs typeface="Arial Narrow"/>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'36（問24）'!$BE$5:$BG$5</c:f>
              <c:strCache>
                <c:ptCount val="3"/>
                <c:pt idx="0">
                  <c:v>定めている</c:v>
                </c:pt>
                <c:pt idx="1">
                  <c:v>定めていない</c:v>
                </c:pt>
                <c:pt idx="2">
                  <c:v>無回答</c:v>
                </c:pt>
              </c:strCache>
            </c:strRef>
          </c:cat>
          <c:val>
            <c:numRef>
              <c:f>'36（問24）'!$BE$6:$BG$6</c:f>
              <c:numCache>
                <c:formatCode>0.0%</c:formatCode>
                <c:ptCount val="3"/>
                <c:pt idx="0">
                  <c:v>0.55545200372786585</c:v>
                </c:pt>
                <c:pt idx="1">
                  <c:v>0.40633737185461322</c:v>
                </c:pt>
                <c:pt idx="2">
                  <c:v>3.8210624417520968E-2</c:v>
                </c:pt>
              </c:numCache>
            </c:numRef>
          </c:val>
          <c:extLst>
            <c:ext xmlns:c16="http://schemas.microsoft.com/office/drawing/2014/chart" uri="{C3380CC4-5D6E-409C-BE32-E72D297353CC}">
              <c16:uniqueId val="{00000006-C66B-4149-81ED-C133DC4D26D6}"/>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69843263994985705"/>
          <c:y val="0.11802469135802469"/>
          <c:w val="0.29161711129392409"/>
          <c:h val="0.25777777777777777"/>
        </c:manualLayout>
      </c:layout>
      <c:overlay val="0"/>
      <c:spPr>
        <a:solidFill>
          <a:sysClr val="window" lastClr="FFFFFF"/>
        </a:solidFill>
        <a:ln>
          <a:solidFill>
            <a:sysClr val="windowText" lastClr="000000"/>
          </a:solidFill>
        </a:ln>
      </c:spPr>
      <c:txPr>
        <a:bodyPr/>
        <a:lstStyle/>
        <a:p>
          <a:pPr>
            <a:defRPr sz="800">
              <a:latin typeface="ＭＳ Ｐゴシック" panose="020B0600070205080204" pitchFamily="50" charset="-128"/>
              <a:ea typeface="ＭＳ Ｐゴシック" panose="020B0600070205080204" pitchFamily="50" charset="-128"/>
            </a:defRPr>
          </a:pPr>
          <a:endParaRPr lang="ja-JP"/>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5233801657145798"/>
          <c:y val="1.4245014245014245E-2"/>
        </c:manualLayout>
      </c:layout>
      <c:overlay val="0"/>
      <c:spPr>
        <a:noFill/>
        <a:ln w="25400">
          <a:noFill/>
        </a:ln>
      </c:spPr>
    </c:title>
    <c:autoTitleDeleted val="0"/>
    <c:plotArea>
      <c:layout>
        <c:manualLayout>
          <c:layoutTarget val="inner"/>
          <c:xMode val="edge"/>
          <c:yMode val="edge"/>
          <c:x val="0.14781318906307306"/>
          <c:y val="6.837625861450157E-2"/>
          <c:w val="0.70588339266855304"/>
          <c:h val="0.85185422190566551"/>
        </c:manualLayout>
      </c:layout>
      <c:barChart>
        <c:barDir val="bar"/>
        <c:grouping val="percentStacked"/>
        <c:varyColors val="0"/>
        <c:ser>
          <c:idx val="0"/>
          <c:order val="0"/>
          <c:tx>
            <c:strRef>
              <c:f>'36（問24）'!$BE$10</c:f>
              <c:strCache>
                <c:ptCount val="1"/>
                <c:pt idx="0">
                  <c:v>定めている</c:v>
                </c:pt>
              </c:strCache>
            </c:strRef>
          </c:tx>
          <c:spPr>
            <a:pattFill prst="pct60">
              <a:fgClr>
                <a:schemeClr val="tx1"/>
              </a:fgClr>
              <a:bgClr>
                <a:schemeClr val="bg1"/>
              </a:bgClr>
            </a:pattFill>
            <a:ln w="12700">
              <a:solidFill>
                <a:srgbClr val="000000"/>
              </a:solidFill>
              <a:prstDash val="solid"/>
            </a:ln>
          </c:spPr>
          <c:invertIfNegative val="0"/>
          <c:dLbls>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'36（問24）'!$BD$11:$BD$23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'36（問24）'!$BE$11:$BE$23</c:f>
              <c:numCache>
                <c:formatCode>0.0%</c:formatCode>
                <c:ptCount val="13"/>
                <c:pt idx="0">
                  <c:v>0</c:v>
                </c:pt>
                <c:pt idx="1">
                  <c:v>0.57943925233644855</c:v>
                </c:pt>
                <c:pt idx="2">
                  <c:v>0.54471544715447151</c:v>
                </c:pt>
                <c:pt idx="3">
                  <c:v>0.69565217391304346</c:v>
                </c:pt>
                <c:pt idx="4">
                  <c:v>0.7</c:v>
                </c:pt>
                <c:pt idx="5">
                  <c:v>0.36363636363636365</c:v>
                </c:pt>
                <c:pt idx="6">
                  <c:v>5.5555555555555552E-2</c:v>
                </c:pt>
                <c:pt idx="7">
                  <c:v>0.6875</c:v>
                </c:pt>
                <c:pt idx="8">
                  <c:v>0.5368421052631579</c:v>
                </c:pt>
                <c:pt idx="9">
                  <c:v>0.76923076923076927</c:v>
                </c:pt>
                <c:pt idx="10">
                  <c:v>1</c:v>
                </c:pt>
                <c:pt idx="11">
                  <c:v>0.53892215568862278</c:v>
                </c:pt>
                <c:pt idx="12">
                  <c:v>0.50220264317180618</c:v>
                </c:pt>
              </c:numCache>
            </c:numRef>
          </c:val>
          <c:extLst>
            <c:ext xmlns:c16="http://schemas.microsoft.com/office/drawing/2014/chart" uri="{C3380CC4-5D6E-409C-BE32-E72D297353CC}">
              <c16:uniqueId val="{00000000-C399-4D96-B6D4-0415B3244A9B}"/>
            </c:ext>
          </c:extLst>
        </c:ser>
        <c:ser>
          <c:idx val="1"/>
          <c:order val="1"/>
          <c:tx>
            <c:strRef>
              <c:f>'36（問24）'!$BF$10</c:f>
              <c:strCache>
                <c:ptCount val="1"/>
                <c:pt idx="0">
                  <c:v>定めていない</c:v>
                </c:pt>
              </c:strCache>
            </c:strRef>
          </c:tx>
          <c:spPr>
            <a:solidFill>
              <a:schemeClr val="bg1"/>
            </a:solidFill>
            <a:ln w="12700">
              <a:solidFill>
                <a:srgbClr val="000000"/>
              </a:solidFill>
              <a:prstDash val="solid"/>
            </a:ln>
          </c:spPr>
          <c:invertIfNegative val="0"/>
          <c:dLbls>
            <c:dLbl>
              <c:idx val="3"/>
              <c:layout>
                <c:manualLayout>
                  <c:x val="-1.682047992373174E-2"/>
                  <c:y val="-1.614532251065240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99-4D96-B6D4-0415B3244A9B}"/>
                </c:ext>
              </c:extLst>
            </c:dLbl>
            <c:dLbl>
              <c:idx val="7"/>
              <c:layout>
                <c:manualLayout>
                  <c:x val="-1.6364930046312284E-2"/>
                  <c:y val="1.234347493033064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99-4D96-B6D4-0415B3244A9B}"/>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'36（問24）'!$BD$11:$BD$23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'36（問24）'!$BF$11:$BF$23</c:f>
              <c:numCache>
                <c:formatCode>0.0%</c:formatCode>
                <c:ptCount val="13"/>
                <c:pt idx="0">
                  <c:v>0</c:v>
                </c:pt>
                <c:pt idx="1">
                  <c:v>0.32710280373831774</c:v>
                </c:pt>
                <c:pt idx="2">
                  <c:v>0.4065040650406504</c:v>
                </c:pt>
                <c:pt idx="3">
                  <c:v>0.30434782608695654</c:v>
                </c:pt>
                <c:pt idx="4">
                  <c:v>0.3</c:v>
                </c:pt>
                <c:pt idx="5">
                  <c:v>0.5757575757575758</c:v>
                </c:pt>
                <c:pt idx="6">
                  <c:v>0.72222222222222221</c:v>
                </c:pt>
                <c:pt idx="7">
                  <c:v>0.3125</c:v>
                </c:pt>
                <c:pt idx="8">
                  <c:v>0.41578947368421054</c:v>
                </c:pt>
                <c:pt idx="9">
                  <c:v>0.23076923076923078</c:v>
                </c:pt>
                <c:pt idx="10">
                  <c:v>0</c:v>
                </c:pt>
                <c:pt idx="11">
                  <c:v>0.44910179640718562</c:v>
                </c:pt>
                <c:pt idx="12">
                  <c:v>0.46255506607929514</c:v>
                </c:pt>
              </c:numCache>
            </c:numRef>
          </c:val>
          <c:extLst>
            <c:ext xmlns:c16="http://schemas.microsoft.com/office/drawing/2014/chart" uri="{C3380CC4-5D6E-409C-BE32-E72D297353CC}">
              <c16:uniqueId val="{00000003-C399-4D96-B6D4-0415B3244A9B}"/>
            </c:ext>
          </c:extLst>
        </c:ser>
        <c:ser>
          <c:idx val="2"/>
          <c:order val="2"/>
          <c:tx>
            <c:strRef>
              <c:f>'36（問24）'!$BG$10</c:f>
              <c:strCache>
                <c:ptCount val="1"/>
                <c:pt idx="0">
                  <c:v>無回答</c:v>
                </c:pt>
              </c:strCache>
            </c:strRef>
          </c:tx>
          <c:spPr>
            <a:pattFill prst="pct10">
              <a:fgClr>
                <a:schemeClr val="tx1"/>
              </a:fgClr>
              <a:bgClr>
                <a:schemeClr val="bg1"/>
              </a:bgClr>
            </a:pattFill>
            <a:ln w="12700">
              <a:solidFill>
                <a:srgbClr val="000000"/>
              </a:solidFill>
              <a:prstDash val="solid"/>
            </a:ln>
          </c:spPr>
          <c:invertIfNegative val="0"/>
          <c:dLbls>
            <c:dLbl>
              <c:idx val="0"/>
              <c:layout>
                <c:manualLayout>
                  <c:x val="3.0291485057580472E-2"/>
                  <c:y val="-2.564252118057892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399-4D96-B6D4-0415B3244A9B}"/>
                </c:ext>
              </c:extLst>
            </c:dLbl>
            <c:dLbl>
              <c:idx val="1"/>
              <c:layout>
                <c:manualLayout>
                  <c:x val="1.6053756524235692E-2"/>
                  <c:y val="1.234500367393223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399-4D96-B6D4-0415B3244A9B}"/>
                </c:ext>
              </c:extLst>
            </c:dLbl>
            <c:dLbl>
              <c:idx val="2"/>
              <c:layout>
                <c:manualLayout>
                  <c:x val="1.809954751131221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A027-4655-8F42-8DE1C3093BBB}"/>
                </c:ext>
              </c:extLst>
            </c:dLbl>
            <c:dLbl>
              <c:idx val="6"/>
              <c:layout>
                <c:manualLayout>
                  <c:x val="1.6088486676721823E-2"/>
                  <c:y val="-6.606530287404969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027-4655-8F42-8DE1C3093BBB}"/>
                </c:ext>
              </c:extLst>
            </c:dLbl>
            <c:dLbl>
              <c:idx val="8"/>
              <c:layout>
                <c:manualLayout>
                  <c:x val="1.7893167925111066E-2"/>
                  <c:y val="7.510493253122842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399-4D96-B6D4-0415B3244A9B}"/>
                </c:ext>
              </c:extLst>
            </c:dLbl>
            <c:dLbl>
              <c:idx val="11"/>
              <c:layout>
                <c:manualLayout>
                  <c:x val="2.4132730015082957E-2"/>
                  <c:y val="1.651632571851242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027-4655-8F42-8DE1C3093BBB}"/>
                </c:ext>
              </c:extLst>
            </c:dLbl>
            <c:dLbl>
              <c:idx val="12"/>
              <c:layout>
                <c:manualLayout>
                  <c:x val="1.2066365007541331E-2"/>
                  <c:y val="-1.6516325718512423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027-4655-8F42-8DE1C3093BBB}"/>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'36（問24）'!$BD$11:$BD$23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'36（問24）'!$BG$11:$BG$23</c:f>
              <c:numCache>
                <c:formatCode>0.0%</c:formatCode>
                <c:ptCount val="13"/>
                <c:pt idx="0">
                  <c:v>0</c:v>
                </c:pt>
                <c:pt idx="1">
                  <c:v>9.3457943925233641E-2</c:v>
                </c:pt>
                <c:pt idx="2">
                  <c:v>4.878048780487805E-2</c:v>
                </c:pt>
                <c:pt idx="3">
                  <c:v>0</c:v>
                </c:pt>
                <c:pt idx="4">
                  <c:v>0</c:v>
                </c:pt>
                <c:pt idx="5">
                  <c:v>6.0606060606060608E-2</c:v>
                </c:pt>
                <c:pt idx="6">
                  <c:v>0.22222222222222221</c:v>
                </c:pt>
                <c:pt idx="7">
                  <c:v>0</c:v>
                </c:pt>
                <c:pt idx="8">
                  <c:v>4.736842105263158E-2</c:v>
                </c:pt>
                <c:pt idx="9">
                  <c:v>0</c:v>
                </c:pt>
                <c:pt idx="10">
                  <c:v>0</c:v>
                </c:pt>
                <c:pt idx="11">
                  <c:v>1.1976047904191617E-2</c:v>
                </c:pt>
                <c:pt idx="12">
                  <c:v>3.5242290748898682E-2</c:v>
                </c:pt>
              </c:numCache>
            </c:numRef>
          </c:val>
          <c:extLst>
            <c:ext xmlns:c16="http://schemas.microsoft.com/office/drawing/2014/chart" uri="{C3380CC4-5D6E-409C-BE32-E72D297353CC}">
              <c16:uniqueId val="{00000007-C399-4D96-B6D4-0415B3244A9B}"/>
            </c:ext>
          </c:extLst>
        </c:ser>
        <c:dLbls>
          <c:showLegendKey val="0"/>
          <c:showVal val="0"/>
          <c:showCatName val="0"/>
          <c:showSerName val="0"/>
          <c:showPercent val="0"/>
          <c:showBubbleSize val="0"/>
        </c:dLbls>
        <c:gapWidth val="30"/>
        <c:overlap val="100"/>
        <c:axId val="97059968"/>
        <c:axId val="97061504"/>
      </c:barChart>
      <c:catAx>
        <c:axId val="9705996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061504"/>
        <c:crosses val="autoZero"/>
        <c:auto val="1"/>
        <c:lblAlgn val="ctr"/>
        <c:lblOffset val="100"/>
        <c:tickLblSkip val="1"/>
        <c:tickMarkSkip val="1"/>
        <c:noMultiLvlLbl val="0"/>
      </c:catAx>
      <c:valAx>
        <c:axId val="9706150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059968"/>
        <c:crosses val="autoZero"/>
        <c:crossBetween val="between"/>
        <c:majorUnit val="0.2"/>
      </c:valAx>
      <c:spPr>
        <a:noFill/>
        <a:ln w="25400">
          <a:noFill/>
        </a:ln>
      </c:spPr>
    </c:plotArea>
    <c:legend>
      <c:legendPos val="r"/>
      <c:layout>
        <c:manualLayout>
          <c:xMode val="edge"/>
          <c:yMode val="edge"/>
          <c:x val="0.89894545987181462"/>
          <c:y val="0.21367581189103499"/>
          <c:w val="9.5022782785635918E-2"/>
          <c:h val="0.55840605394411169"/>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4909654365493469"/>
          <c:y val="2.4509803921568627E-2"/>
        </c:manualLayout>
      </c:layout>
      <c:overlay val="0"/>
      <c:spPr>
        <a:noFill/>
        <a:ln w="25400">
          <a:noFill/>
        </a:ln>
      </c:spPr>
    </c:title>
    <c:autoTitleDeleted val="0"/>
    <c:plotArea>
      <c:layout>
        <c:manualLayout>
          <c:layoutTarget val="inner"/>
          <c:xMode val="edge"/>
          <c:yMode val="edge"/>
          <c:x val="0.13403624314365112"/>
          <c:y val="0.14215754326336197"/>
          <c:w val="0.72439812305726059"/>
          <c:h val="0.72059168481773139"/>
        </c:manualLayout>
      </c:layout>
      <c:barChart>
        <c:barDir val="bar"/>
        <c:grouping val="percentStacked"/>
        <c:varyColors val="0"/>
        <c:ser>
          <c:idx val="0"/>
          <c:order val="0"/>
          <c:tx>
            <c:strRef>
              <c:f>'36（問24）'!$BE$28</c:f>
              <c:strCache>
                <c:ptCount val="1"/>
                <c:pt idx="0">
                  <c:v>定めている</c:v>
                </c:pt>
              </c:strCache>
            </c:strRef>
          </c:tx>
          <c:spPr>
            <a:pattFill prst="pct60">
              <a:fgClr>
                <a:schemeClr val="tx1"/>
              </a:fgClr>
              <a:bgClr>
                <a:schemeClr val="bg1"/>
              </a:bgClr>
            </a:pattFill>
            <a:ln w="12700">
              <a:solidFill>
                <a:srgbClr val="000000"/>
              </a:solidFill>
              <a:prstDash val="solid"/>
            </a:ln>
          </c:spPr>
          <c:invertIfNegative val="0"/>
          <c:dLbls>
            <c:dLbl>
              <c:idx val="4"/>
              <c:layout>
                <c:manualLayout>
                  <c:x val="3.4775723013333584E-3"/>
                  <c:y val="8.9887243734602007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421-420A-89DE-1A4757F5C082}"/>
                </c:ext>
              </c:extLst>
            </c:dLbl>
            <c:dLbl>
              <c:idx val="5"/>
              <c:layout>
                <c:manualLayout>
                  <c:x val="2.0416035920272219E-2"/>
                  <c:y val="-1.552437287710576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421-420A-89DE-1A4757F5C082}"/>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'36（問24）'!$BD$29:$BD$34</c:f>
              <c:strCache>
                <c:ptCount val="6"/>
                <c:pt idx="0">
                  <c:v>100人以上</c:v>
                </c:pt>
                <c:pt idx="1">
                  <c:v>50～99人</c:v>
                </c:pt>
                <c:pt idx="2">
                  <c:v>30～49人</c:v>
                </c:pt>
                <c:pt idx="3">
                  <c:v>10～29人</c:v>
                </c:pt>
                <c:pt idx="4">
                  <c:v>5～9人</c:v>
                </c:pt>
                <c:pt idx="5">
                  <c:v>1～4人</c:v>
                </c:pt>
              </c:strCache>
            </c:strRef>
          </c:cat>
          <c:val>
            <c:numRef>
              <c:f>'36（問24）'!$BE$29:$BE$34</c:f>
              <c:numCache>
                <c:formatCode>0.0%</c:formatCode>
                <c:ptCount val="6"/>
                <c:pt idx="0">
                  <c:v>1</c:v>
                </c:pt>
                <c:pt idx="1">
                  <c:v>1</c:v>
                </c:pt>
                <c:pt idx="2">
                  <c:v>1</c:v>
                </c:pt>
                <c:pt idx="3">
                  <c:v>0.79423868312757206</c:v>
                </c:pt>
                <c:pt idx="4">
                  <c:v>0.56478405315614622</c:v>
                </c:pt>
                <c:pt idx="5">
                  <c:v>0.37815126050420167</c:v>
                </c:pt>
              </c:numCache>
            </c:numRef>
          </c:val>
          <c:extLst>
            <c:ext xmlns:c16="http://schemas.microsoft.com/office/drawing/2014/chart" uri="{C3380CC4-5D6E-409C-BE32-E72D297353CC}">
              <c16:uniqueId val="{00000002-0421-420A-89DE-1A4757F5C082}"/>
            </c:ext>
          </c:extLst>
        </c:ser>
        <c:ser>
          <c:idx val="1"/>
          <c:order val="1"/>
          <c:tx>
            <c:strRef>
              <c:f>'36（問24）'!$BF$28</c:f>
              <c:strCache>
                <c:ptCount val="1"/>
                <c:pt idx="0">
                  <c:v>定めていない</c:v>
                </c:pt>
              </c:strCache>
            </c:strRef>
          </c:tx>
          <c:spPr>
            <a:solidFill>
              <a:schemeClr val="bg1"/>
            </a:solidFill>
            <a:ln w="12700">
              <a:solidFill>
                <a:srgbClr val="000000"/>
              </a:solidFill>
              <a:prstDash val="solid"/>
            </a:ln>
          </c:spPr>
          <c:invertIfNegative val="0"/>
          <c:dLbls>
            <c:dLbl>
              <c:idx val="0"/>
              <c:layout>
                <c:manualLayout>
                  <c:x val="1.2439354629149983E-3"/>
                  <c:y val="-5.637156426751426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421-420A-89DE-1A4757F5C082}"/>
                </c:ext>
              </c:extLst>
            </c:dLbl>
            <c:dLbl>
              <c:idx val="1"/>
              <c:layout>
                <c:manualLayout>
                  <c:x val="2.3846567371849604E-3"/>
                  <c:y val="3.34980186300241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421-420A-89DE-1A4757F5C082}"/>
                </c:ext>
              </c:extLst>
            </c:dLbl>
            <c:dLbl>
              <c:idx val="2"/>
              <c:layout>
                <c:manualLayout>
                  <c:x val="-1.2048192771084338E-2"/>
                  <c:y val="5.9912161920094089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421-420A-89DE-1A4757F5C082}"/>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'36（問24）'!$BD$29:$BD$34</c:f>
              <c:strCache>
                <c:ptCount val="6"/>
                <c:pt idx="0">
                  <c:v>100人以上</c:v>
                </c:pt>
                <c:pt idx="1">
                  <c:v>50～99人</c:v>
                </c:pt>
                <c:pt idx="2">
                  <c:v>30～49人</c:v>
                </c:pt>
                <c:pt idx="3">
                  <c:v>10～29人</c:v>
                </c:pt>
                <c:pt idx="4">
                  <c:v>5～9人</c:v>
                </c:pt>
                <c:pt idx="5">
                  <c:v>1～4人</c:v>
                </c:pt>
              </c:strCache>
            </c:strRef>
          </c:cat>
          <c:val>
            <c:numRef>
              <c:f>'36（問24）'!$BF$29:$BF$34</c:f>
              <c:numCache>
                <c:formatCode>0.0%</c:formatCode>
                <c:ptCount val="6"/>
                <c:pt idx="0">
                  <c:v>0</c:v>
                </c:pt>
                <c:pt idx="1">
                  <c:v>0</c:v>
                </c:pt>
                <c:pt idx="2">
                  <c:v>0</c:v>
                </c:pt>
                <c:pt idx="3">
                  <c:v>0.19341563786008231</c:v>
                </c:pt>
                <c:pt idx="4">
                  <c:v>0.41528239202657807</c:v>
                </c:pt>
                <c:pt idx="5">
                  <c:v>0.55462184873949583</c:v>
                </c:pt>
              </c:numCache>
            </c:numRef>
          </c:val>
          <c:extLst>
            <c:ext xmlns:c16="http://schemas.microsoft.com/office/drawing/2014/chart" uri="{C3380CC4-5D6E-409C-BE32-E72D297353CC}">
              <c16:uniqueId val="{00000006-0421-420A-89DE-1A4757F5C082}"/>
            </c:ext>
          </c:extLst>
        </c:ser>
        <c:ser>
          <c:idx val="2"/>
          <c:order val="2"/>
          <c:tx>
            <c:strRef>
              <c:f>'36（問24）'!$BG$28</c:f>
              <c:strCache>
                <c:ptCount val="1"/>
                <c:pt idx="0">
                  <c:v>無回答</c:v>
                </c:pt>
              </c:strCache>
            </c:strRef>
          </c:tx>
          <c:spPr>
            <a:pattFill prst="pct10">
              <a:fgClr>
                <a:schemeClr val="tx1"/>
              </a:fgClr>
              <a:bgClr>
                <a:schemeClr val="bg1"/>
              </a:bgClr>
            </a:pattFill>
            <a:ln w="12700">
              <a:solidFill>
                <a:srgbClr val="000000"/>
              </a:solidFill>
              <a:prstDash val="solid"/>
            </a:ln>
          </c:spPr>
          <c:invertIfNegative val="0"/>
          <c:dLbls>
            <c:dLbl>
              <c:idx val="2"/>
              <c:layout>
                <c:manualLayout>
                  <c:x val="1.9851696882408239E-2"/>
                  <c:y val="6.483597773930730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0421-420A-89DE-1A4757F5C082}"/>
                </c:ext>
              </c:extLst>
            </c:dLbl>
            <c:dLbl>
              <c:idx val="3"/>
              <c:layout>
                <c:manualLayout>
                  <c:x val="1.588135750592659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0421-420A-89DE-1A4757F5C082}"/>
                </c:ext>
              </c:extLst>
            </c:dLbl>
            <c:dLbl>
              <c:idx val="4"/>
              <c:layout>
                <c:manualLayout>
                  <c:x val="1.985169688240823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0421-420A-89DE-1A4757F5C082}"/>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'36（問24）'!$BD$29:$BD$34</c:f>
              <c:strCache>
                <c:ptCount val="6"/>
                <c:pt idx="0">
                  <c:v>100人以上</c:v>
                </c:pt>
                <c:pt idx="1">
                  <c:v>50～99人</c:v>
                </c:pt>
                <c:pt idx="2">
                  <c:v>30～49人</c:v>
                </c:pt>
                <c:pt idx="3">
                  <c:v>10～29人</c:v>
                </c:pt>
                <c:pt idx="4">
                  <c:v>5～9人</c:v>
                </c:pt>
                <c:pt idx="5">
                  <c:v>1～4人</c:v>
                </c:pt>
              </c:strCache>
            </c:strRef>
          </c:cat>
          <c:val>
            <c:numRef>
              <c:f>'36（問24）'!$BG$29:$BG$34</c:f>
              <c:numCache>
                <c:formatCode>0.0%</c:formatCode>
                <c:ptCount val="6"/>
                <c:pt idx="0">
                  <c:v>0</c:v>
                </c:pt>
                <c:pt idx="1">
                  <c:v>0</c:v>
                </c:pt>
                <c:pt idx="2">
                  <c:v>0</c:v>
                </c:pt>
                <c:pt idx="3">
                  <c:v>1.2345679012345678E-2</c:v>
                </c:pt>
                <c:pt idx="4">
                  <c:v>1.9933554817275746E-2</c:v>
                </c:pt>
                <c:pt idx="5">
                  <c:v>6.7226890756302518E-2</c:v>
                </c:pt>
              </c:numCache>
            </c:numRef>
          </c:val>
          <c:extLst>
            <c:ext xmlns:c16="http://schemas.microsoft.com/office/drawing/2014/chart" uri="{C3380CC4-5D6E-409C-BE32-E72D297353CC}">
              <c16:uniqueId val="{0000000A-0421-420A-89DE-1A4757F5C082}"/>
            </c:ext>
          </c:extLst>
        </c:ser>
        <c:dLbls>
          <c:showLegendKey val="0"/>
          <c:showVal val="0"/>
          <c:showCatName val="0"/>
          <c:showSerName val="0"/>
          <c:showPercent val="0"/>
          <c:showBubbleSize val="0"/>
        </c:dLbls>
        <c:gapWidth val="20"/>
        <c:overlap val="100"/>
        <c:axId val="97113600"/>
        <c:axId val="97115136"/>
      </c:barChart>
      <c:catAx>
        <c:axId val="9711360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115136"/>
        <c:crosses val="autoZero"/>
        <c:auto val="1"/>
        <c:lblAlgn val="ctr"/>
        <c:lblOffset val="100"/>
        <c:tickLblSkip val="1"/>
        <c:tickMarkSkip val="1"/>
        <c:noMultiLvlLbl val="0"/>
      </c:catAx>
      <c:valAx>
        <c:axId val="9711513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113600"/>
        <c:crosses val="autoZero"/>
        <c:crossBetween val="between"/>
        <c:majorUnit val="0.2"/>
      </c:valAx>
      <c:spPr>
        <a:noFill/>
        <a:ln w="25400">
          <a:noFill/>
        </a:ln>
      </c:spPr>
    </c:plotArea>
    <c:legend>
      <c:legendPos val="r"/>
      <c:layout>
        <c:manualLayout>
          <c:xMode val="edge"/>
          <c:yMode val="edge"/>
          <c:x val="0.89909701799323272"/>
          <c:y val="9.3137769543512938E-2"/>
          <c:w val="9.4879518072289115E-2"/>
          <c:h val="0.8137296073284957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HGｺﾞｼｯｸM"/>
                <a:ea typeface="HGｺﾞｼｯｸM"/>
                <a:cs typeface="HGｺﾞｼｯｸM"/>
              </a:defRPr>
            </a:pPr>
            <a:r>
              <a:rPr lang="ja-JP" altLang="en-US" sz="1000" b="0" i="0" u="none" strike="noStrike" baseline="0">
                <a:solidFill>
                  <a:srgbClr val="000000"/>
                </a:solidFill>
                <a:latin typeface="HGｺﾞｼｯｸM"/>
                <a:ea typeface="HGｺﾞｼｯｸM"/>
              </a:rPr>
              <a:t>育児休業制度取得率（男女別）</a:t>
            </a:r>
          </a:p>
          <a:p>
            <a:pPr>
              <a:defRPr sz="1000" b="0" i="0" u="none" strike="noStrike" baseline="0">
                <a:solidFill>
                  <a:srgbClr val="000000"/>
                </a:solidFill>
                <a:latin typeface="HGｺﾞｼｯｸM"/>
                <a:ea typeface="HGｺﾞｼｯｸM"/>
                <a:cs typeface="HGｺﾞｼｯｸM"/>
              </a:defRPr>
            </a:pPr>
            <a:endParaRPr lang="ja-JP" altLang="en-US" sz="1000" b="0" i="0" u="none" strike="noStrike" baseline="0">
              <a:solidFill>
                <a:srgbClr val="000000"/>
              </a:solidFill>
              <a:latin typeface="HGｺﾞｼｯｸM"/>
              <a:ea typeface="HGｺﾞｼｯｸM"/>
            </a:endParaRPr>
          </a:p>
        </c:rich>
      </c:tx>
      <c:layout>
        <c:manualLayout>
          <c:xMode val="edge"/>
          <c:yMode val="edge"/>
          <c:x val="1.278772378516624E-2"/>
          <c:y val="5.0847457627118647E-2"/>
        </c:manualLayout>
      </c:layout>
      <c:overlay val="0"/>
      <c:spPr>
        <a:noFill/>
        <a:ln w="25400">
          <a:noFill/>
        </a:ln>
      </c:spPr>
    </c:title>
    <c:autoTitleDeleted val="0"/>
    <c:plotArea>
      <c:layout>
        <c:manualLayout>
          <c:layoutTarget val="inner"/>
          <c:xMode val="edge"/>
          <c:yMode val="edge"/>
          <c:x val="0.14322268525051607"/>
          <c:y val="0.26271295150685042"/>
          <c:w val="0.70588323444897205"/>
          <c:h val="0.46610362364118629"/>
        </c:manualLayout>
      </c:layout>
      <c:barChart>
        <c:barDir val="bar"/>
        <c:grouping val="clustered"/>
        <c:varyColors val="0"/>
        <c:ser>
          <c:idx val="0"/>
          <c:order val="0"/>
          <c:tx>
            <c:strRef>
              <c:f>'36（問24）'!$BD$41</c:f>
              <c:strCache>
                <c:ptCount val="1"/>
                <c:pt idx="0">
                  <c:v>育児休業制度取得率</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Pt>
            <c:idx val="0"/>
            <c:invertIfNegative val="0"/>
            <c:bubble3D val="0"/>
            <c:spPr>
              <a:pattFill prst="pct50">
                <a:fgClr>
                  <a:srgbClr xmlns:mc="http://schemas.openxmlformats.org/markup-compatibility/2006" xmlns:a14="http://schemas.microsoft.com/office/drawing/2010/main" val="C0C0C0" mc:Ignorable="a14" a14:legacySpreadsheetColorIndex="22"/>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7976-40F7-9598-79E987D6C642}"/>
              </c:ext>
            </c:extLst>
          </c:dPt>
          <c:dPt>
            <c:idx val="1"/>
            <c:invertIfNegative val="0"/>
            <c:bubble3D val="0"/>
            <c:extLst>
              <c:ext xmlns:c16="http://schemas.microsoft.com/office/drawing/2014/chart" uri="{C3380CC4-5D6E-409C-BE32-E72D297353CC}">
                <c16:uniqueId val="{00000002-7976-40F7-9598-79E987D6C642}"/>
              </c:ext>
            </c:extLst>
          </c:dPt>
          <c:dLbls>
            <c:spPr>
              <a:noFill/>
              <a:ln w="25400">
                <a:noFill/>
              </a:ln>
            </c:spPr>
            <c:txPr>
              <a:bodyPr/>
              <a:lstStyle/>
              <a:p>
                <a:pPr>
                  <a:defRPr sz="900" b="0" i="0" u="none" strike="noStrike" baseline="0">
                    <a:solidFill>
                      <a:srgbClr val="000000"/>
                    </a:solidFill>
                    <a:latin typeface="Arial Narrow"/>
                    <a:ea typeface="Arial Narrow"/>
                    <a:cs typeface="Arial Narrow"/>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'36（問24）'!$BE$40:$BF$40</c:f>
              <c:strCache>
                <c:ptCount val="2"/>
                <c:pt idx="0">
                  <c:v>女性</c:v>
                </c:pt>
                <c:pt idx="1">
                  <c:v>男性</c:v>
                </c:pt>
              </c:strCache>
            </c:strRef>
          </c:cat>
          <c:val>
            <c:numRef>
              <c:f>'36（問24）'!$BE$41:$BF$41</c:f>
              <c:numCache>
                <c:formatCode>0.0%</c:formatCode>
                <c:ptCount val="2"/>
                <c:pt idx="0">
                  <c:v>0.96178343949044587</c:v>
                </c:pt>
                <c:pt idx="1">
                  <c:v>0.234375</c:v>
                </c:pt>
              </c:numCache>
            </c:numRef>
          </c:val>
          <c:extLst>
            <c:ext xmlns:c16="http://schemas.microsoft.com/office/drawing/2014/chart" uri="{C3380CC4-5D6E-409C-BE32-E72D297353CC}">
              <c16:uniqueId val="{00000003-7976-40F7-9598-79E987D6C642}"/>
            </c:ext>
          </c:extLst>
        </c:ser>
        <c:dLbls>
          <c:showLegendKey val="0"/>
          <c:showVal val="0"/>
          <c:showCatName val="0"/>
          <c:showSerName val="0"/>
          <c:showPercent val="0"/>
          <c:showBubbleSize val="0"/>
        </c:dLbls>
        <c:gapWidth val="100"/>
        <c:axId val="100843520"/>
        <c:axId val="100845056"/>
      </c:barChart>
      <c:catAx>
        <c:axId val="10084352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HGｺﾞｼｯｸM"/>
                <a:ea typeface="HGｺﾞｼｯｸM"/>
                <a:cs typeface="HGｺﾞｼｯｸM"/>
              </a:defRPr>
            </a:pPr>
            <a:endParaRPr lang="ja-JP"/>
          </a:p>
        </c:txPr>
        <c:crossAx val="100845056"/>
        <c:crosses val="autoZero"/>
        <c:auto val="1"/>
        <c:lblAlgn val="ctr"/>
        <c:lblOffset val="100"/>
        <c:tickLblSkip val="1"/>
        <c:tickMarkSkip val="1"/>
        <c:noMultiLvlLbl val="0"/>
      </c:catAx>
      <c:valAx>
        <c:axId val="100845056"/>
        <c:scaling>
          <c:orientation val="minMax"/>
          <c:max val="1"/>
        </c:scaling>
        <c:delete val="0"/>
        <c:axPos val="b"/>
        <c:numFmt formatCode="0%" sourceLinked="0"/>
        <c:majorTickMark val="out"/>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HGｺﾞｼｯｸM"/>
                <a:ea typeface="HGｺﾞｼｯｸM"/>
                <a:cs typeface="HGｺﾞｼｯｸM"/>
              </a:defRPr>
            </a:pPr>
            <a:endParaRPr lang="ja-JP"/>
          </a:p>
        </c:txPr>
        <c:crossAx val="100843520"/>
        <c:crosses val="autoZero"/>
        <c:crossBetween val="between"/>
        <c:majorUnit val="0.2"/>
        <c:minorUnit val="0.2"/>
      </c:valAx>
      <c:spPr>
        <a:noFill/>
        <a:ln w="25400">
          <a:noFill/>
        </a:ln>
      </c:spPr>
    </c:plotArea>
    <c:plotVisOnly val="1"/>
    <c:dispBlanksAs val="gap"/>
    <c:showDLblsOverMax val="0"/>
  </c:chart>
  <c:spPr>
    <a:solidFill>
      <a:srgbClr val="FFFFFF"/>
    </a:solidFill>
    <a:ln w="12700">
      <a:solidFill>
        <a:srgbClr val="000000"/>
      </a:solidFill>
      <a:prstDash val="solid"/>
    </a:ln>
  </c:spPr>
  <c:txPr>
    <a:bodyPr/>
    <a:lstStyle/>
    <a:p>
      <a:pPr>
        <a:defRPr sz="1000" b="0" i="0" u="none" strike="noStrike" baseline="0">
          <a:solidFill>
            <a:srgbClr val="000000"/>
          </a:solidFill>
          <a:latin typeface="HGｺﾞｼｯｸM"/>
          <a:ea typeface="HGｺﾞｼｯｸM"/>
          <a:cs typeface="HGｺﾞｼｯｸM"/>
        </a:defRPr>
      </a:pPr>
      <a:endParaRPr lang="ja-JP"/>
    </a:p>
  </c:txPr>
  <c:printSettings>
    <c:headerFooter alignWithMargins="0"/>
    <c:pageMargins b="1" l="0.75" r="0.75" t="1" header="0.51200000000000001" footer="0.51200000000000001"/>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6726213910761157"/>
          <c:y val="4.3956043956043959E-2"/>
        </c:manualLayout>
      </c:layout>
      <c:overlay val="0"/>
      <c:spPr>
        <a:noFill/>
        <a:ln w="25400">
          <a:noFill/>
        </a:ln>
      </c:spPr>
      <c:txPr>
        <a:bodyPr/>
        <a:lstStyle/>
        <a:p>
          <a:pPr>
            <a:defRPr sz="1000" b="0" i="0" u="none" strike="noStrike" baseline="0">
              <a:solidFill>
                <a:srgbClr val="000000"/>
              </a:solidFill>
              <a:latin typeface="ＭＳ Ｐゴシック" panose="020B0600070205080204" pitchFamily="50" charset="-128"/>
              <a:ea typeface="ＭＳ Ｐゴシック" panose="020B0600070205080204" pitchFamily="50" charset="-128"/>
              <a:cs typeface="HG丸ｺﾞｼｯｸM-PRO"/>
            </a:defRPr>
          </a:pPr>
          <a:endParaRPr lang="ja-JP"/>
        </a:p>
      </c:tx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6744249030237399"/>
          <c:y val="0.20664126597601978"/>
          <c:w val="0.55125092157437638"/>
          <c:h val="0.76325809923996191"/>
        </c:manualLayout>
      </c:layout>
      <c:pie3DChart>
        <c:varyColors val="1"/>
        <c:ser>
          <c:idx val="0"/>
          <c:order val="0"/>
          <c:tx>
            <c:strRef>
              <c:f>'37（問31）'!$BA$6</c:f>
              <c:strCache>
                <c:ptCount val="1"/>
                <c:pt idx="0">
                  <c:v>全　体</c:v>
                </c:pt>
              </c:strCache>
            </c:strRef>
          </c:tx>
          <c:spPr>
            <a:ln w="3175">
              <a:solidFill>
                <a:srgbClr val="000000"/>
              </a:solidFill>
              <a:prstDash val="solid"/>
            </a:ln>
          </c:spPr>
          <c:dPt>
            <c:idx val="0"/>
            <c:bubble3D val="0"/>
            <c:spPr>
              <a:pattFill prst="pct60">
                <a:fgClr>
                  <a:schemeClr val="tx1"/>
                </a:fgClr>
                <a:bgClr>
                  <a:srgbClr xmlns:mc="http://schemas.openxmlformats.org/markup-compatibility/2006" xmlns:a14="http://schemas.microsoft.com/office/drawing/2010/main" val="FFFFFF" mc:Ignorable="a14" a14:legacySpreadsheetColorIndex="9"/>
                </a:bgClr>
              </a:pattFill>
              <a:ln w="3175">
                <a:solidFill>
                  <a:srgbClr val="000000"/>
                </a:solidFill>
                <a:prstDash val="solid"/>
              </a:ln>
            </c:spPr>
            <c:extLst>
              <c:ext xmlns:c16="http://schemas.microsoft.com/office/drawing/2014/chart" uri="{C3380CC4-5D6E-409C-BE32-E72D297353CC}">
                <c16:uniqueId val="{00000001-1E9A-43E2-8F04-F7739EED30FF}"/>
              </c:ext>
            </c:extLst>
          </c:dPt>
          <c:dPt>
            <c:idx val="1"/>
            <c:bubble3D val="0"/>
            <c:spPr>
              <a:solidFill>
                <a:schemeClr val="bg1"/>
              </a:solidFill>
              <a:ln w="3175">
                <a:solidFill>
                  <a:srgbClr val="000000"/>
                </a:solidFill>
                <a:prstDash val="solid"/>
              </a:ln>
            </c:spPr>
            <c:extLst>
              <c:ext xmlns:c16="http://schemas.microsoft.com/office/drawing/2014/chart" uri="{C3380CC4-5D6E-409C-BE32-E72D297353CC}">
                <c16:uniqueId val="{00000003-1E9A-43E2-8F04-F7739EED30FF}"/>
              </c:ext>
            </c:extLst>
          </c:dPt>
          <c:dLbls>
            <c:dLbl>
              <c:idx val="0"/>
              <c:layout>
                <c:manualLayout>
                  <c:x val="-7.1740485564304457E-2"/>
                  <c:y val="-0.1793296991722188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1E9A-43E2-8F04-F7739EED30FF}"/>
                </c:ext>
              </c:extLst>
            </c:dLbl>
            <c:dLbl>
              <c:idx val="1"/>
              <c:layout>
                <c:manualLayout>
                  <c:x val="1.1966863517060361E-2"/>
                  <c:y val="0.11309682443540711"/>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1E9A-43E2-8F04-F7739EED30FF}"/>
                </c:ext>
              </c:extLst>
            </c:dLbl>
            <c:dLbl>
              <c:idx val="2"/>
              <c:layout>
                <c:manualLayout>
                  <c:x val="-1.4202310025549926E-2"/>
                  <c:y val="7.35302178418276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E9A-43E2-8F04-F7739EED30FF}"/>
                </c:ext>
              </c:extLst>
            </c:dLbl>
            <c:numFmt formatCode="0.0%" sourceLinked="0"/>
            <c:spPr>
              <a:noFill/>
              <a:ln w="25400">
                <a:noFill/>
              </a:ln>
            </c:spPr>
            <c:txPr>
              <a:bodyPr/>
              <a:lstStyle/>
              <a:p>
                <a:pPr>
                  <a:defRPr sz="900" b="0" i="0" u="none" strike="noStrike" baseline="0">
                    <a:solidFill>
                      <a:srgbClr val="000000"/>
                    </a:solidFill>
                    <a:latin typeface="ＭＳ Ｐゴシック" panose="020B0600070205080204" pitchFamily="50" charset="-128"/>
                    <a:ea typeface="ＭＳ Ｐゴシック" panose="020B0600070205080204" pitchFamily="50" charset="-128"/>
                    <a:cs typeface="Arial Narrow"/>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'37（問31）'!$BB$5:$BC$5</c:f>
              <c:strCache>
                <c:ptCount val="2"/>
                <c:pt idx="0">
                  <c:v>いる</c:v>
                </c:pt>
                <c:pt idx="1">
                  <c:v>いない</c:v>
                </c:pt>
              </c:strCache>
            </c:strRef>
          </c:cat>
          <c:val>
            <c:numRef>
              <c:f>'37（問31）'!$BB$6:$BC$6</c:f>
              <c:numCache>
                <c:formatCode>0.0%</c:formatCode>
                <c:ptCount val="2"/>
                <c:pt idx="0">
                  <c:v>0.39492385786802031</c:v>
                </c:pt>
                <c:pt idx="1">
                  <c:v>0.60507614213197969</c:v>
                </c:pt>
              </c:numCache>
            </c:numRef>
          </c:val>
          <c:extLst>
            <c:ext xmlns:c16="http://schemas.microsoft.com/office/drawing/2014/chart" uri="{C3380CC4-5D6E-409C-BE32-E72D297353CC}">
              <c16:uniqueId val="{00000005-1E9A-43E2-8F04-F7739EED30FF}"/>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8350475721784774"/>
          <c:y val="0.22933633295838021"/>
          <c:w val="0.1971538713910761"/>
          <c:h val="0.31475527097574341"/>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ゴシック"/>
              <a:ea typeface="ＭＳ ゴシック"/>
              <a:cs typeface="ＭＳ ゴシック"/>
            </a:defRPr>
          </a:pPr>
          <a:endParaRPr lang="ja-JP"/>
        </a:p>
      </c:txPr>
    </c:legend>
    <c:plotVisOnly val="1"/>
    <c:dispBlanksAs val="zero"/>
    <c:showDLblsOverMax val="0"/>
  </c:chart>
  <c:spPr>
    <a:solidFill>
      <a:srgbClr val="FFFFFF"/>
    </a:solidFill>
    <a:ln w="9525">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4803625377643503"/>
          <c:y val="1.2437810945273632E-2"/>
        </c:manualLayout>
      </c:layout>
      <c:overlay val="0"/>
      <c:spPr>
        <a:noFill/>
        <a:ln w="25400">
          <a:noFill/>
        </a:ln>
      </c:spPr>
    </c:title>
    <c:autoTitleDeleted val="0"/>
    <c:plotArea>
      <c:layout>
        <c:manualLayout>
          <c:layoutTarget val="inner"/>
          <c:xMode val="edge"/>
          <c:yMode val="edge"/>
          <c:x val="0.14803625377643503"/>
          <c:y val="5.970163756811054E-2"/>
          <c:w val="0.72960725075528698"/>
          <c:h val="0.8706488812016121"/>
        </c:manualLayout>
      </c:layout>
      <c:barChart>
        <c:barDir val="bar"/>
        <c:grouping val="percentStacked"/>
        <c:varyColors val="0"/>
        <c:ser>
          <c:idx val="0"/>
          <c:order val="0"/>
          <c:tx>
            <c:strRef>
              <c:f>'37（問31）'!$BB$10</c:f>
              <c:strCache>
                <c:ptCount val="1"/>
                <c:pt idx="0">
                  <c:v>いる</c:v>
                </c:pt>
              </c:strCache>
            </c:strRef>
          </c:tx>
          <c:spPr>
            <a:pattFill prst="pct60">
              <a:fgClr>
                <a:schemeClr val="tx1"/>
              </a:fgClr>
              <a:bgClr>
                <a:schemeClr val="bg1"/>
              </a:bgClr>
            </a:pattFill>
            <a:ln w="12700">
              <a:solidFill>
                <a:srgbClr val="000000"/>
              </a:solidFill>
              <a:prstDash val="solid"/>
            </a:ln>
          </c:spPr>
          <c:invertIfNegative val="0"/>
          <c:dLbls>
            <c:dLbl>
              <c:idx val="1"/>
              <c:layout>
                <c:manualLayout>
                  <c:x val="0"/>
                  <c:y val="-3.343509537163503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CFF-419B-8A2C-0419E7E7EEBB}"/>
                </c:ext>
              </c:extLst>
            </c:dLbl>
            <c:dLbl>
              <c:idx val="2"/>
              <c:layout>
                <c:manualLayout>
                  <c:x val="3.661212057921143E-17"/>
                  <c:y val="-3.343509537163503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CFF-419B-8A2C-0419E7E7EEBB}"/>
                </c:ext>
              </c:extLst>
            </c:dLbl>
            <c:dLbl>
              <c:idx val="3"/>
              <c:layout>
                <c:manualLayout>
                  <c:x val="0"/>
                  <c:y val="-3.343509537163503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CFF-419B-8A2C-0419E7E7EEBB}"/>
                </c:ext>
              </c:extLst>
            </c:dLbl>
            <c:dLbl>
              <c:idx val="4"/>
              <c:layout>
                <c:manualLayout>
                  <c:x val="-1.9970478286664684E-3"/>
                  <c:y val="-3.343509537163503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CFF-419B-8A2C-0419E7E7EEBB}"/>
                </c:ext>
              </c:extLst>
            </c:dLbl>
            <c:dLbl>
              <c:idx val="5"/>
              <c:layout>
                <c:manualLayout>
                  <c:x val="0"/>
                  <c:y val="-3.343509537163503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CFF-419B-8A2C-0419E7E7EEBB}"/>
                </c:ext>
              </c:extLst>
            </c:dLbl>
            <c:dLbl>
              <c:idx val="12"/>
              <c:layout>
                <c:manualLayout>
                  <c:x val="0"/>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CFF-419B-8A2C-0419E7E7EEBB}"/>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'37（問31）'!$BA$11:$BA$22</c:f>
              <c:strCache>
                <c:ptCount val="12"/>
                <c:pt idx="0">
                  <c:v>その他</c:v>
                </c:pt>
                <c:pt idx="1">
                  <c:v>サービス業</c:v>
                </c:pt>
                <c:pt idx="2">
                  <c:v>教育・学習支援業</c:v>
                </c:pt>
                <c:pt idx="3">
                  <c:v>医療・福祉</c:v>
                </c:pt>
                <c:pt idx="4">
                  <c:v>飲食店・宿泊業</c:v>
                </c:pt>
                <c:pt idx="5">
                  <c:v>不動産業</c:v>
                </c:pt>
                <c:pt idx="6">
                  <c:v>金融･保険業</c:v>
                </c:pt>
                <c:pt idx="7">
                  <c:v>卸売･小売業</c:v>
                </c:pt>
                <c:pt idx="8">
                  <c:v>運輸業</c:v>
                </c:pt>
                <c:pt idx="9">
                  <c:v>情報通信業</c:v>
                </c:pt>
                <c:pt idx="10">
                  <c:v>製造業</c:v>
                </c:pt>
                <c:pt idx="11">
                  <c:v>建設業</c:v>
                </c:pt>
              </c:strCache>
            </c:strRef>
          </c:cat>
          <c:val>
            <c:numRef>
              <c:f>'37（問31）'!$BB$11:$BB$22</c:f>
              <c:numCache>
                <c:formatCode>0.0%</c:formatCode>
                <c:ptCount val="12"/>
                <c:pt idx="0">
                  <c:v>0.35</c:v>
                </c:pt>
                <c:pt idx="1">
                  <c:v>0.30088495575221241</c:v>
                </c:pt>
                <c:pt idx="2">
                  <c:v>0.80952380952380953</c:v>
                </c:pt>
                <c:pt idx="3">
                  <c:v>0.61971830985915488</c:v>
                </c:pt>
                <c:pt idx="4">
                  <c:v>0.2</c:v>
                </c:pt>
                <c:pt idx="5">
                  <c:v>0.375</c:v>
                </c:pt>
                <c:pt idx="6">
                  <c:v>0.3125</c:v>
                </c:pt>
                <c:pt idx="7">
                  <c:v>0.35294117647058826</c:v>
                </c:pt>
                <c:pt idx="8">
                  <c:v>0</c:v>
                </c:pt>
                <c:pt idx="9">
                  <c:v>0.8</c:v>
                </c:pt>
                <c:pt idx="10">
                  <c:v>0.36842105263157893</c:v>
                </c:pt>
                <c:pt idx="11">
                  <c:v>0.37320574162679426</c:v>
                </c:pt>
              </c:numCache>
            </c:numRef>
          </c:val>
          <c:extLst>
            <c:ext xmlns:c16="http://schemas.microsoft.com/office/drawing/2014/chart" uri="{C3380CC4-5D6E-409C-BE32-E72D297353CC}">
              <c16:uniqueId val="{00000006-1CFF-419B-8A2C-0419E7E7EEBB}"/>
            </c:ext>
          </c:extLst>
        </c:ser>
        <c:ser>
          <c:idx val="2"/>
          <c:order val="1"/>
          <c:tx>
            <c:strRef>
              <c:f>'37（問31）'!$BC$10</c:f>
              <c:strCache>
                <c:ptCount val="1"/>
                <c:pt idx="0">
                  <c:v>いない</c:v>
                </c:pt>
              </c:strCache>
            </c:strRef>
          </c:tx>
          <c:spPr>
            <a:solidFill>
              <a:schemeClr val="bg1"/>
            </a:solidFill>
            <a:ln w="12700">
              <a:solidFill>
                <a:srgbClr val="000000"/>
              </a:solidFill>
              <a:prstDash val="solid"/>
            </a:ln>
          </c:spPr>
          <c:invertIfNegative val="0"/>
          <c:dLbls>
            <c:dLbl>
              <c:idx val="1"/>
              <c:layout>
                <c:manualLayout>
                  <c:x val="-8.9376538965154975E-3"/>
                  <c:y val="-4.21071586908606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CFF-419B-8A2C-0419E7E7EEBB}"/>
                </c:ext>
              </c:extLst>
            </c:dLbl>
            <c:dLbl>
              <c:idx val="2"/>
              <c:layout>
                <c:manualLayout>
                  <c:x val="0"/>
                  <c:y val="-3.343509537163503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CFF-419B-8A2C-0419E7E7EEBB}"/>
                </c:ext>
              </c:extLst>
            </c:dLbl>
            <c:dLbl>
              <c:idx val="3"/>
              <c:layout>
                <c:manualLayout>
                  <c:x val="0"/>
                  <c:y val="-3.343509537163503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CFF-419B-8A2C-0419E7E7EEBB}"/>
                </c:ext>
              </c:extLst>
            </c:dLbl>
            <c:dLbl>
              <c:idx val="4"/>
              <c:layout>
                <c:manualLayout>
                  <c:x val="0"/>
                  <c:y val="-3.343509537163503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CFF-419B-8A2C-0419E7E7EEBB}"/>
                </c:ext>
              </c:extLst>
            </c:dLbl>
            <c:dLbl>
              <c:idx val="5"/>
              <c:layout>
                <c:manualLayout>
                  <c:x val="0"/>
                  <c:y val="-3.343509537163503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CFF-419B-8A2C-0419E7E7EEBB}"/>
                </c:ext>
              </c:extLst>
            </c:dLbl>
            <c:dLbl>
              <c:idx val="8"/>
              <c:layout>
                <c:manualLayout>
                  <c:x val="-1.9970478286665053E-3"/>
                  <c:y val="-3.343509537163503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CFF-419B-8A2C-0419E7E7EEBB}"/>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'37（問31）'!$BA$11:$BA$22</c:f>
              <c:strCache>
                <c:ptCount val="12"/>
                <c:pt idx="0">
                  <c:v>その他</c:v>
                </c:pt>
                <c:pt idx="1">
                  <c:v>サービス業</c:v>
                </c:pt>
                <c:pt idx="2">
                  <c:v>教育・学習支援業</c:v>
                </c:pt>
                <c:pt idx="3">
                  <c:v>医療・福祉</c:v>
                </c:pt>
                <c:pt idx="4">
                  <c:v>飲食店・宿泊業</c:v>
                </c:pt>
                <c:pt idx="5">
                  <c:v>不動産業</c:v>
                </c:pt>
                <c:pt idx="6">
                  <c:v>金融･保険業</c:v>
                </c:pt>
                <c:pt idx="7">
                  <c:v>卸売･小売業</c:v>
                </c:pt>
                <c:pt idx="8">
                  <c:v>運輸業</c:v>
                </c:pt>
                <c:pt idx="9">
                  <c:v>情報通信業</c:v>
                </c:pt>
                <c:pt idx="10">
                  <c:v>製造業</c:v>
                </c:pt>
                <c:pt idx="11">
                  <c:v>建設業</c:v>
                </c:pt>
              </c:strCache>
            </c:strRef>
          </c:cat>
          <c:val>
            <c:numRef>
              <c:f>'37（問31）'!$BC$11:$BC$22</c:f>
              <c:numCache>
                <c:formatCode>0.0%</c:formatCode>
                <c:ptCount val="12"/>
                <c:pt idx="0">
                  <c:v>0.65</c:v>
                </c:pt>
                <c:pt idx="1">
                  <c:v>0.69911504424778759</c:v>
                </c:pt>
                <c:pt idx="2">
                  <c:v>0.19047619047619047</c:v>
                </c:pt>
                <c:pt idx="3">
                  <c:v>0.38028169014084506</c:v>
                </c:pt>
                <c:pt idx="4">
                  <c:v>0.8</c:v>
                </c:pt>
                <c:pt idx="5">
                  <c:v>0.625</c:v>
                </c:pt>
                <c:pt idx="6">
                  <c:v>0.6875</c:v>
                </c:pt>
                <c:pt idx="7">
                  <c:v>0.6470588235294118</c:v>
                </c:pt>
                <c:pt idx="8">
                  <c:v>1</c:v>
                </c:pt>
                <c:pt idx="9">
                  <c:v>0.2</c:v>
                </c:pt>
                <c:pt idx="10">
                  <c:v>0.63157894736842102</c:v>
                </c:pt>
                <c:pt idx="11">
                  <c:v>0.62679425837320579</c:v>
                </c:pt>
              </c:numCache>
            </c:numRef>
          </c:val>
          <c:extLst>
            <c:ext xmlns:c16="http://schemas.microsoft.com/office/drawing/2014/chart" uri="{C3380CC4-5D6E-409C-BE32-E72D297353CC}">
              <c16:uniqueId val="{0000000D-1CFF-419B-8A2C-0419E7E7EEBB}"/>
            </c:ext>
          </c:extLst>
        </c:ser>
        <c:dLbls>
          <c:showLegendKey val="0"/>
          <c:showVal val="0"/>
          <c:showCatName val="0"/>
          <c:showSerName val="0"/>
          <c:showPercent val="0"/>
          <c:showBubbleSize val="0"/>
        </c:dLbls>
        <c:gapWidth val="40"/>
        <c:overlap val="100"/>
        <c:axId val="101764096"/>
        <c:axId val="101774080"/>
      </c:barChart>
      <c:catAx>
        <c:axId val="10176409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774080"/>
        <c:crosses val="autoZero"/>
        <c:auto val="1"/>
        <c:lblAlgn val="ctr"/>
        <c:lblOffset val="100"/>
        <c:tickLblSkip val="1"/>
        <c:tickMarkSkip val="1"/>
        <c:noMultiLvlLbl val="0"/>
      </c:catAx>
      <c:valAx>
        <c:axId val="10177408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764096"/>
        <c:crosses val="autoZero"/>
        <c:crossBetween val="between"/>
      </c:valAx>
      <c:spPr>
        <a:noFill/>
        <a:ln w="25400">
          <a:noFill/>
        </a:ln>
      </c:spPr>
    </c:plotArea>
    <c:legend>
      <c:legendPos val="r"/>
      <c:layout>
        <c:manualLayout>
          <c:xMode val="edge"/>
          <c:yMode val="edge"/>
          <c:x val="0.89728096676737157"/>
          <c:y val="0.40298611927240441"/>
          <c:w val="8.9123867069486384E-2"/>
          <c:h val="0.1517415546937230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5000015907102521"/>
          <c:y val="1.2437810945273632E-2"/>
        </c:manualLayout>
      </c:layout>
      <c:overlay val="0"/>
      <c:spPr>
        <a:noFill/>
        <a:ln w="25400">
          <a:noFill/>
        </a:ln>
      </c:spPr>
    </c:title>
    <c:autoTitleDeleted val="0"/>
    <c:plotArea>
      <c:layout>
        <c:manualLayout>
          <c:layoutTarget val="inner"/>
          <c:xMode val="edge"/>
          <c:yMode val="edge"/>
          <c:x val="0.14848506818931728"/>
          <c:y val="6.7164342264124363E-2"/>
          <c:w val="0.73030411089031555"/>
          <c:h val="0.86318617650559826"/>
        </c:manualLayout>
      </c:layout>
      <c:barChart>
        <c:barDir val="bar"/>
        <c:grouping val="percentStacked"/>
        <c:varyColors val="0"/>
        <c:ser>
          <c:idx val="0"/>
          <c:order val="0"/>
          <c:tx>
            <c:strRef>
              <c:f>'26（問21）'!$BD$10</c:f>
              <c:strCache>
                <c:ptCount val="1"/>
                <c:pt idx="0">
                  <c:v>あり</c:v>
                </c:pt>
              </c:strCache>
            </c:strRef>
          </c:tx>
          <c:spPr>
            <a:pattFill prst="pct60">
              <a:fgClr>
                <a:schemeClr val="tx1"/>
              </a:fgClr>
              <a:bgClr>
                <a:schemeClr val="bg1"/>
              </a:bgClr>
            </a:pattFill>
            <a:ln w="12700">
              <a:solidFill>
                <a:srgbClr val="000000"/>
              </a:solidFill>
              <a:prstDash val="solid"/>
            </a:ln>
          </c:spPr>
          <c:invertIfNegative val="0"/>
          <c:dLbls>
            <c:dLbl>
              <c:idx val="5"/>
              <c:layout>
                <c:manualLayout>
                  <c:x val="-7.0552771812614334E-3"/>
                  <c:y val="-1.4737336937360442E-3"/>
                </c:manualLayout>
              </c:layout>
              <c:numFmt formatCode="0.0%;\-#;;" sourceLinked="0"/>
              <c:spPr>
                <a:solidFill>
                  <a:schemeClr val="bg1"/>
                </a:solidFill>
                <a:ln w="3175">
                  <a:solidFill>
                    <a:schemeClr val="tx1"/>
                  </a:solidFill>
                  <a:prstDash val="solid"/>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DCD-4C2A-9347-47B0BF460D74}"/>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'26（問21）'!$BC$11:$BC$23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'26（問21）'!$BD$11:$BD$23</c:f>
              <c:numCache>
                <c:formatCode>0.0%</c:formatCode>
                <c:ptCount val="13"/>
                <c:pt idx="0">
                  <c:v>0</c:v>
                </c:pt>
                <c:pt idx="1">
                  <c:v>0.64485981308411211</c:v>
                </c:pt>
                <c:pt idx="2">
                  <c:v>0.73983739837398377</c:v>
                </c:pt>
                <c:pt idx="3">
                  <c:v>0.78260869565217395</c:v>
                </c:pt>
                <c:pt idx="4">
                  <c:v>0.64</c:v>
                </c:pt>
                <c:pt idx="5">
                  <c:v>0.45454545454545453</c:v>
                </c:pt>
                <c:pt idx="6">
                  <c:v>0.44444444444444442</c:v>
                </c:pt>
                <c:pt idx="7">
                  <c:v>0.625</c:v>
                </c:pt>
                <c:pt idx="8">
                  <c:v>0.64736842105263159</c:v>
                </c:pt>
                <c:pt idx="9">
                  <c:v>0.84615384615384615</c:v>
                </c:pt>
                <c:pt idx="10">
                  <c:v>1</c:v>
                </c:pt>
                <c:pt idx="11">
                  <c:v>0.70658682634730541</c:v>
                </c:pt>
                <c:pt idx="12">
                  <c:v>0.69603524229074887</c:v>
                </c:pt>
              </c:numCache>
            </c:numRef>
          </c:val>
          <c:extLst>
            <c:ext xmlns:c16="http://schemas.microsoft.com/office/drawing/2014/chart" uri="{C3380CC4-5D6E-409C-BE32-E72D297353CC}">
              <c16:uniqueId val="{00000001-BDCD-4C2A-9347-47B0BF460D74}"/>
            </c:ext>
          </c:extLst>
        </c:ser>
        <c:ser>
          <c:idx val="1"/>
          <c:order val="1"/>
          <c:tx>
            <c:strRef>
              <c:f>'26（問21）'!$BE$10</c:f>
              <c:strCache>
                <c:ptCount val="1"/>
                <c:pt idx="0">
                  <c:v>なし</c:v>
                </c:pt>
              </c:strCache>
            </c:strRef>
          </c:tx>
          <c:spPr>
            <a:solidFill>
              <a:schemeClr val="bg1"/>
            </a:solidFill>
            <a:ln w="12700">
              <a:solidFill>
                <a:srgbClr val="000000"/>
              </a:solidFill>
              <a:prstDash val="solid"/>
            </a:ln>
          </c:spPr>
          <c:invertIfNegative val="0"/>
          <c:dLbls>
            <c:dLbl>
              <c:idx val="0"/>
              <c:layout>
                <c:manualLayout>
                  <c:x val="3.6490024051804543E-2"/>
                  <c:y val="-6.767455262721723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DCD-4C2A-9347-47B0BF460D74}"/>
                </c:ext>
              </c:extLst>
            </c:dLbl>
            <c:dLbl>
              <c:idx val="1"/>
              <c:layout>
                <c:manualLayout>
                  <c:x val="-1.010101010101010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DCD-4C2A-9347-47B0BF460D74}"/>
                </c:ext>
              </c:extLst>
            </c:dLbl>
            <c:dLbl>
              <c:idx val="2"/>
              <c:layout>
                <c:manualLayout>
                  <c:x val="-1.818181818181825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BDCD-4C2A-9347-47B0BF460D74}"/>
                </c:ext>
              </c:extLst>
            </c:dLbl>
            <c:dLbl>
              <c:idx val="3"/>
              <c:layout>
                <c:manualLayout>
                  <c:x val="-1.212121212121212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DCD-4C2A-9347-47B0BF460D74}"/>
                </c:ext>
              </c:extLst>
            </c:dLbl>
            <c:dLbl>
              <c:idx val="5"/>
              <c:layout>
                <c:manualLayout>
                  <c:x val="-1.5887536785174579E-2"/>
                  <c:y val="-6.44155306387851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DCD-4C2A-9347-47B0BF460D74}"/>
                </c:ext>
              </c:extLst>
            </c:dLbl>
            <c:dLbl>
              <c:idx val="6"/>
              <c:layout>
                <c:manualLayout>
                  <c:x val="-1.010101010101002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DCD-4C2A-9347-47B0BF460D74}"/>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DCD-4C2A-9347-47B0BF460D74}"/>
                </c:ext>
              </c:extLst>
            </c:dLbl>
            <c:dLbl>
              <c:idx val="8"/>
              <c:layout>
                <c:manualLayout>
                  <c:x val="-1.0101010101010175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DCD-4C2A-9347-47B0BF460D74}"/>
                </c:ext>
              </c:extLst>
            </c:dLbl>
            <c:dLbl>
              <c:idx val="9"/>
              <c:layout>
                <c:manualLayout>
                  <c:x val="-1.010101010101010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DCD-4C2A-9347-47B0BF460D74}"/>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BDCD-4C2A-9347-47B0BF460D74}"/>
                </c:ext>
              </c:extLst>
            </c:dLbl>
            <c:dLbl>
              <c:idx val="11"/>
              <c:layout>
                <c:manualLayout>
                  <c:x val="-1.6161616161616234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BDCD-4C2A-9347-47B0BF460D74}"/>
                </c:ext>
              </c:extLst>
            </c:dLbl>
            <c:dLbl>
              <c:idx val="12"/>
              <c:layout>
                <c:manualLayout>
                  <c:x val="-2.020217927304541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BDCD-4C2A-9347-47B0BF460D74}"/>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'26（問21）'!$BC$11:$BC$23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'26（問21）'!$BE$11:$BE$23</c:f>
              <c:numCache>
                <c:formatCode>0.0%</c:formatCode>
                <c:ptCount val="13"/>
                <c:pt idx="0">
                  <c:v>0</c:v>
                </c:pt>
                <c:pt idx="1">
                  <c:v>0.22429906542056074</c:v>
                </c:pt>
                <c:pt idx="2">
                  <c:v>0.17886178861788618</c:v>
                </c:pt>
                <c:pt idx="3">
                  <c:v>0.21739130434782608</c:v>
                </c:pt>
                <c:pt idx="4">
                  <c:v>0.26</c:v>
                </c:pt>
                <c:pt idx="5">
                  <c:v>0.51515151515151514</c:v>
                </c:pt>
                <c:pt idx="6">
                  <c:v>0.33333333333333331</c:v>
                </c:pt>
                <c:pt idx="7">
                  <c:v>0.3125</c:v>
                </c:pt>
                <c:pt idx="8">
                  <c:v>0.23157894736842105</c:v>
                </c:pt>
                <c:pt idx="9">
                  <c:v>7.6923076923076927E-2</c:v>
                </c:pt>
                <c:pt idx="10">
                  <c:v>0</c:v>
                </c:pt>
                <c:pt idx="11">
                  <c:v>0.21556886227544911</c:v>
                </c:pt>
                <c:pt idx="12">
                  <c:v>0.22907488986784141</c:v>
                </c:pt>
              </c:numCache>
            </c:numRef>
          </c:val>
          <c:extLst>
            <c:ext xmlns:c16="http://schemas.microsoft.com/office/drawing/2014/chart" uri="{C3380CC4-5D6E-409C-BE32-E72D297353CC}">
              <c16:uniqueId val="{0000000E-BDCD-4C2A-9347-47B0BF460D74}"/>
            </c:ext>
          </c:extLst>
        </c:ser>
        <c:ser>
          <c:idx val="2"/>
          <c:order val="2"/>
          <c:tx>
            <c:strRef>
              <c:f>'26（問21）'!$BF$10</c:f>
              <c:strCache>
                <c:ptCount val="1"/>
                <c:pt idx="0">
                  <c:v>無回答</c:v>
                </c:pt>
              </c:strCache>
            </c:strRef>
          </c:tx>
          <c:spPr>
            <a:pattFill prst="pct10">
              <a:fgClr>
                <a:schemeClr val="tx1"/>
              </a:fgClr>
              <a:bgClr>
                <a:schemeClr val="bg1"/>
              </a:bgClr>
            </a:pattFill>
            <a:ln w="12700">
              <a:solidFill>
                <a:srgbClr val="000000"/>
              </a:solidFill>
              <a:prstDash val="solid"/>
            </a:ln>
          </c:spPr>
          <c:invertIfNegative val="0"/>
          <c:dLbls>
            <c:dLbl>
              <c:idx val="1"/>
              <c:layout>
                <c:manualLayout>
                  <c:x val="4.1035485322906101E-2"/>
                  <c:y val="-7.0116583460192166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BDCD-4C2A-9347-47B0BF460D74}"/>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'26（問21）'!$BC$11:$BC$23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'26（問21）'!$BF$11:$BF$23</c:f>
              <c:numCache>
                <c:formatCode>0.0%</c:formatCode>
                <c:ptCount val="13"/>
                <c:pt idx="0">
                  <c:v>0</c:v>
                </c:pt>
                <c:pt idx="1">
                  <c:v>0.13084112149532709</c:v>
                </c:pt>
                <c:pt idx="2">
                  <c:v>8.1300813008130079E-2</c:v>
                </c:pt>
                <c:pt idx="3">
                  <c:v>0</c:v>
                </c:pt>
                <c:pt idx="4">
                  <c:v>0.1</c:v>
                </c:pt>
                <c:pt idx="5">
                  <c:v>3.0303030303030304E-2</c:v>
                </c:pt>
                <c:pt idx="6">
                  <c:v>0.22222222222222221</c:v>
                </c:pt>
                <c:pt idx="7">
                  <c:v>6.25E-2</c:v>
                </c:pt>
                <c:pt idx="8">
                  <c:v>0.12105263157894737</c:v>
                </c:pt>
                <c:pt idx="9">
                  <c:v>7.6923076923076927E-2</c:v>
                </c:pt>
                <c:pt idx="10">
                  <c:v>0</c:v>
                </c:pt>
                <c:pt idx="11">
                  <c:v>7.7844311377245512E-2</c:v>
                </c:pt>
                <c:pt idx="12">
                  <c:v>7.4889867841409691E-2</c:v>
                </c:pt>
              </c:numCache>
            </c:numRef>
          </c:val>
          <c:extLst>
            <c:ext xmlns:c16="http://schemas.microsoft.com/office/drawing/2014/chart" uri="{C3380CC4-5D6E-409C-BE32-E72D297353CC}">
              <c16:uniqueId val="{00000010-BDCD-4C2A-9347-47B0BF460D74}"/>
            </c:ext>
          </c:extLst>
        </c:ser>
        <c:dLbls>
          <c:showLegendKey val="0"/>
          <c:showVal val="0"/>
          <c:showCatName val="0"/>
          <c:showSerName val="0"/>
          <c:showPercent val="0"/>
          <c:showBubbleSize val="0"/>
        </c:dLbls>
        <c:gapWidth val="30"/>
        <c:overlap val="100"/>
        <c:axId val="32839936"/>
        <c:axId val="32858112"/>
      </c:barChart>
      <c:catAx>
        <c:axId val="3283993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858112"/>
        <c:crosses val="autoZero"/>
        <c:auto val="1"/>
        <c:lblAlgn val="ctr"/>
        <c:lblOffset val="100"/>
        <c:tickLblSkip val="1"/>
        <c:tickMarkSkip val="1"/>
        <c:noMultiLvlLbl val="0"/>
      </c:catAx>
      <c:valAx>
        <c:axId val="32858112"/>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2839936"/>
        <c:crosses val="autoZero"/>
        <c:crossBetween val="between"/>
      </c:valAx>
      <c:spPr>
        <a:noFill/>
        <a:ln w="25400">
          <a:noFill/>
        </a:ln>
      </c:spPr>
    </c:plotArea>
    <c:legend>
      <c:legendPos val="r"/>
      <c:layout>
        <c:manualLayout>
          <c:xMode val="edge"/>
          <c:yMode val="edge"/>
          <c:x val="0.89848612105305015"/>
          <c:y val="0.41542393021767804"/>
          <c:w val="8.93940984649646E-2"/>
          <c:h val="0.1368161815593946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5060256775132022"/>
          <c:y val="2.0408163265306121E-2"/>
        </c:manualLayout>
      </c:layout>
      <c:overlay val="0"/>
      <c:spPr>
        <a:noFill/>
        <a:ln w="25400">
          <a:noFill/>
        </a:ln>
      </c:spPr>
    </c:title>
    <c:autoTitleDeleted val="0"/>
    <c:plotArea>
      <c:layout>
        <c:manualLayout>
          <c:layoutTarget val="inner"/>
          <c:xMode val="edge"/>
          <c:yMode val="edge"/>
          <c:x val="0.13102419273592864"/>
          <c:y val="0.10612244897959183"/>
          <c:w val="0.74548247591131811"/>
          <c:h val="0.7795918367346939"/>
        </c:manualLayout>
      </c:layout>
      <c:barChart>
        <c:barDir val="bar"/>
        <c:grouping val="percentStacked"/>
        <c:varyColors val="0"/>
        <c:ser>
          <c:idx val="0"/>
          <c:order val="0"/>
          <c:tx>
            <c:strRef>
              <c:f>'37（問31）'!$BB$27</c:f>
              <c:strCache>
                <c:ptCount val="1"/>
                <c:pt idx="0">
                  <c:v>いる</c:v>
                </c:pt>
              </c:strCache>
            </c:strRef>
          </c:tx>
          <c:spPr>
            <a:pattFill prst="pct60">
              <a:fgClr>
                <a:schemeClr val="tx1"/>
              </a:fgClr>
              <a:bgClr>
                <a:schemeClr val="bg1"/>
              </a:bgClr>
            </a:pattFill>
            <a:ln w="12700">
              <a:solidFill>
                <a:srgbClr val="000000"/>
              </a:solidFill>
              <a:prstDash val="solid"/>
            </a:ln>
          </c:spPr>
          <c:invertIfNegative val="0"/>
          <c:dLbls>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'37（問31）'!$BA$28:$BA$33</c:f>
              <c:strCache>
                <c:ptCount val="6"/>
                <c:pt idx="0">
                  <c:v>100人以上</c:v>
                </c:pt>
                <c:pt idx="1">
                  <c:v>50～99人</c:v>
                </c:pt>
                <c:pt idx="2">
                  <c:v>30～49人</c:v>
                </c:pt>
                <c:pt idx="3">
                  <c:v>10～29人</c:v>
                </c:pt>
                <c:pt idx="4">
                  <c:v>5～9人</c:v>
                </c:pt>
                <c:pt idx="5">
                  <c:v>1～4人</c:v>
                </c:pt>
              </c:strCache>
            </c:strRef>
          </c:cat>
          <c:val>
            <c:numRef>
              <c:f>'37（問31）'!$BB$28:$BB$33</c:f>
              <c:numCache>
                <c:formatCode>0.0%</c:formatCode>
                <c:ptCount val="6"/>
                <c:pt idx="0">
                  <c:v>0.83333333333333337</c:v>
                </c:pt>
                <c:pt idx="1">
                  <c:v>0.75</c:v>
                </c:pt>
                <c:pt idx="2">
                  <c:v>0.46875</c:v>
                </c:pt>
                <c:pt idx="3">
                  <c:v>0.5</c:v>
                </c:pt>
                <c:pt idx="4">
                  <c:v>0.4280442804428044</c:v>
                </c:pt>
                <c:pt idx="5">
                  <c:v>0.3</c:v>
                </c:pt>
              </c:numCache>
            </c:numRef>
          </c:val>
          <c:extLst>
            <c:ext xmlns:c16="http://schemas.microsoft.com/office/drawing/2014/chart" uri="{C3380CC4-5D6E-409C-BE32-E72D297353CC}">
              <c16:uniqueId val="{00000000-68B5-4AF1-9A9C-BA997523C81E}"/>
            </c:ext>
          </c:extLst>
        </c:ser>
        <c:ser>
          <c:idx val="2"/>
          <c:order val="1"/>
          <c:tx>
            <c:strRef>
              <c:f>'37（問31）'!$BC$27</c:f>
              <c:strCache>
                <c:ptCount val="1"/>
                <c:pt idx="0">
                  <c:v>いない</c:v>
                </c:pt>
              </c:strCache>
            </c:strRef>
          </c:tx>
          <c:spPr>
            <a:solidFill>
              <a:schemeClr val="bg1"/>
            </a:solidFill>
            <a:ln w="12700">
              <a:solidFill>
                <a:srgbClr val="000000"/>
              </a:solidFill>
              <a:prstDash val="solid"/>
            </a:ln>
          </c:spPr>
          <c:invertIfNegative val="0"/>
          <c:dLbls>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'37（問31）'!$BA$28:$BA$33</c:f>
              <c:strCache>
                <c:ptCount val="6"/>
                <c:pt idx="0">
                  <c:v>100人以上</c:v>
                </c:pt>
                <c:pt idx="1">
                  <c:v>50～99人</c:v>
                </c:pt>
                <c:pt idx="2">
                  <c:v>30～49人</c:v>
                </c:pt>
                <c:pt idx="3">
                  <c:v>10～29人</c:v>
                </c:pt>
                <c:pt idx="4">
                  <c:v>5～9人</c:v>
                </c:pt>
                <c:pt idx="5">
                  <c:v>1～4人</c:v>
                </c:pt>
              </c:strCache>
            </c:strRef>
          </c:cat>
          <c:val>
            <c:numRef>
              <c:f>'37（問31）'!$BC$28:$BC$33</c:f>
              <c:numCache>
                <c:formatCode>0.0%</c:formatCode>
                <c:ptCount val="6"/>
                <c:pt idx="0">
                  <c:v>0.16666666666666666</c:v>
                </c:pt>
                <c:pt idx="1">
                  <c:v>0.25</c:v>
                </c:pt>
                <c:pt idx="2">
                  <c:v>0.53125</c:v>
                </c:pt>
                <c:pt idx="3">
                  <c:v>0.5</c:v>
                </c:pt>
                <c:pt idx="4">
                  <c:v>0.5719557195571956</c:v>
                </c:pt>
                <c:pt idx="5">
                  <c:v>0.7</c:v>
                </c:pt>
              </c:numCache>
            </c:numRef>
          </c:val>
          <c:extLst>
            <c:ext xmlns:c16="http://schemas.microsoft.com/office/drawing/2014/chart" uri="{C3380CC4-5D6E-409C-BE32-E72D297353CC}">
              <c16:uniqueId val="{00000001-68B5-4AF1-9A9C-BA997523C81E}"/>
            </c:ext>
          </c:extLst>
        </c:ser>
        <c:dLbls>
          <c:showLegendKey val="0"/>
          <c:showVal val="0"/>
          <c:showCatName val="0"/>
          <c:showSerName val="0"/>
          <c:showPercent val="0"/>
          <c:showBubbleSize val="0"/>
        </c:dLbls>
        <c:gapWidth val="40"/>
        <c:overlap val="100"/>
        <c:axId val="100964608"/>
        <c:axId val="100982784"/>
      </c:barChart>
      <c:catAx>
        <c:axId val="10096460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982784"/>
        <c:crosses val="autoZero"/>
        <c:auto val="1"/>
        <c:lblAlgn val="ctr"/>
        <c:lblOffset val="100"/>
        <c:tickLblSkip val="1"/>
        <c:tickMarkSkip val="1"/>
        <c:noMultiLvlLbl val="0"/>
      </c:catAx>
      <c:valAx>
        <c:axId val="10098278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0964608"/>
        <c:crosses val="autoZero"/>
        <c:crossBetween val="between"/>
      </c:valAx>
      <c:spPr>
        <a:noFill/>
        <a:ln w="25400">
          <a:noFill/>
        </a:ln>
      </c:spPr>
    </c:plotArea>
    <c:legend>
      <c:legendPos val="r"/>
      <c:layout>
        <c:manualLayout>
          <c:xMode val="edge"/>
          <c:yMode val="edge"/>
          <c:x val="0.89759099389684716"/>
          <c:y val="0.34285714285714286"/>
          <c:w val="8.8855421686746983E-2"/>
          <c:h val="0.26122448979591839"/>
        </c:manualLayout>
      </c:layout>
      <c:overlay val="0"/>
      <c:spPr>
        <a:solidFill>
          <a:srgbClr val="FFFFFF"/>
        </a:solidFill>
        <a:ln w="3175">
          <a:solidFill>
            <a:srgbClr val="000000"/>
          </a:solidFill>
          <a:prstDash val="solid"/>
        </a:ln>
      </c:spPr>
      <c:txPr>
        <a:bodyPr/>
        <a:lstStyle/>
        <a:p>
          <a:pPr>
            <a:defRPr sz="89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4514767932489454"/>
          <c:y val="2.2538552787663108E-2"/>
        </c:manualLayout>
      </c:layout>
      <c:overlay val="0"/>
      <c:spPr>
        <a:noFill/>
        <a:ln w="25400">
          <a:noFill/>
        </a:ln>
      </c:spPr>
      <c:txPr>
        <a:bodyPr/>
        <a:lstStyle/>
        <a:p>
          <a:pPr>
            <a:defRPr sz="1125"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6540084388185655"/>
          <c:y val="0.10913404507710557"/>
          <c:w val="0.48945147679324896"/>
          <c:h val="0.68801897983392646"/>
        </c:manualLayout>
      </c:layout>
      <c:pie3DChart>
        <c:varyColors val="1"/>
        <c:ser>
          <c:idx val="0"/>
          <c:order val="0"/>
          <c:tx>
            <c:strRef>
              <c:f>'38（問31）'!$BB$6</c:f>
              <c:strCache>
                <c:ptCount val="1"/>
                <c:pt idx="0">
                  <c:v>全　体</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5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A4F6-4D7F-8848-7F9CE0CA945D}"/>
              </c:ext>
            </c:extLst>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A4F6-4D7F-8848-7F9CE0CA945D}"/>
              </c:ext>
            </c:extLst>
          </c:dPt>
          <c:dPt>
            <c:idx val="2"/>
            <c:bubble3D val="0"/>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5-A4F6-4D7F-8848-7F9CE0CA945D}"/>
              </c:ext>
            </c:extLst>
          </c:dPt>
          <c:dPt>
            <c:idx val="3"/>
            <c:bubble3D val="0"/>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7-A4F6-4D7F-8848-7F9CE0CA945D}"/>
              </c:ext>
            </c:extLst>
          </c:dPt>
          <c:dPt>
            <c:idx val="4"/>
            <c:bubble3D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9-A4F6-4D7F-8848-7F9CE0CA945D}"/>
              </c:ext>
            </c:extLst>
          </c:dPt>
          <c:dPt>
            <c:idx val="5"/>
            <c:bubble3D val="0"/>
            <c:spPr>
              <a:pattFill prst="sm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B-A4F6-4D7F-8848-7F9CE0CA945D}"/>
              </c:ext>
            </c:extLst>
          </c:dPt>
          <c:dPt>
            <c:idx val="6"/>
            <c:bubble3D val="0"/>
            <c:spPr>
              <a:pattFill prst="dash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D-A4F6-4D7F-8848-7F9CE0CA945D}"/>
              </c:ext>
            </c:extLst>
          </c:dPt>
          <c:dPt>
            <c:idx val="7"/>
            <c:bubble3D val="0"/>
            <c:spPr>
              <a:pattFill prst="lt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F-A4F6-4D7F-8848-7F9CE0CA945D}"/>
              </c:ext>
            </c:extLst>
          </c:dPt>
          <c:dLbls>
            <c:dLbl>
              <c:idx val="0"/>
              <c:layout>
                <c:manualLayout>
                  <c:x val="3.5830559154789193E-2"/>
                  <c:y val="-9.619450593586834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4F6-4D7F-8848-7F9CE0CA945D}"/>
                </c:ext>
              </c:extLst>
            </c:dLbl>
            <c:dLbl>
              <c:idx val="1"/>
              <c:layout>
                <c:manualLayout>
                  <c:x val="6.8281338250440207E-2"/>
                  <c:y val="-0.1556204406833487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4F6-4D7F-8848-7F9CE0CA945D}"/>
                </c:ext>
              </c:extLst>
            </c:dLbl>
            <c:dLbl>
              <c:idx val="2"/>
              <c:layout>
                <c:manualLayout>
                  <c:x val="7.2556031761852546E-2"/>
                  <c:y val="4.871914142404797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4F6-4D7F-8848-7F9CE0CA945D}"/>
                </c:ext>
              </c:extLst>
            </c:dLbl>
            <c:dLbl>
              <c:idx val="3"/>
              <c:layout>
                <c:manualLayout>
                  <c:x val="-4.7675205156317485E-2"/>
                  <c:y val="6.722672121500826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4F6-4D7F-8848-7F9CE0CA945D}"/>
                </c:ext>
              </c:extLst>
            </c:dLbl>
            <c:dLbl>
              <c:idx val="4"/>
              <c:layout>
                <c:manualLayout>
                  <c:x val="-0.10006206186252035"/>
                  <c:y val="5.1821671757222521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A4F6-4D7F-8848-7F9CE0CA945D}"/>
                </c:ext>
              </c:extLst>
            </c:dLbl>
            <c:dLbl>
              <c:idx val="5"/>
              <c:layout>
                <c:manualLayout>
                  <c:x val="-0.22550596365327749"/>
                  <c:y val="1.5992751795705164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B-A4F6-4D7F-8848-7F9CE0CA945D}"/>
                </c:ext>
              </c:extLst>
            </c:dLbl>
            <c:dLbl>
              <c:idx val="6"/>
              <c:layout>
                <c:manualLayout>
                  <c:x val="-5.4634107445430076E-2"/>
                  <c:y val="-7.956099793575624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D-A4F6-4D7F-8848-7F9CE0CA945D}"/>
                </c:ext>
              </c:extLst>
            </c:dLbl>
            <c:dLbl>
              <c:idx val="7"/>
              <c:layout>
                <c:manualLayout>
                  <c:x val="-8.4616498887006203E-2"/>
                  <c:y val="2.961900225105313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F-A4F6-4D7F-8848-7F9CE0CA945D}"/>
                </c:ext>
              </c:extLst>
            </c:dLbl>
            <c:numFmt formatCode="0.0%" sourceLinked="0"/>
            <c:spPr>
              <a:noFill/>
              <a:ln w="25400">
                <a:noFill/>
              </a:ln>
            </c:spPr>
            <c:txPr>
              <a:bodyPr/>
              <a:lstStyle/>
              <a:p>
                <a:pPr>
                  <a:defRPr sz="95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'38（問31）'!$BC$5:$BJ$5</c:f>
              <c:strCache>
                <c:ptCount val="8"/>
                <c:pt idx="0">
                  <c:v>5%未満</c:v>
                </c:pt>
                <c:pt idx="1">
                  <c:v>5%以上
10%未満</c:v>
                </c:pt>
                <c:pt idx="2">
                  <c:v>10%以上
20%未満</c:v>
                </c:pt>
                <c:pt idx="3">
                  <c:v>20%以上
30%未満</c:v>
                </c:pt>
                <c:pt idx="4">
                  <c:v>30%以上
40%未満</c:v>
                </c:pt>
                <c:pt idx="5">
                  <c:v>40%以上
50%未満</c:v>
                </c:pt>
                <c:pt idx="6">
                  <c:v>50%以上</c:v>
                </c:pt>
                <c:pt idx="7">
                  <c:v>無回答</c:v>
                </c:pt>
              </c:strCache>
            </c:strRef>
          </c:cat>
          <c:val>
            <c:numRef>
              <c:f>'38（問31）'!$BC$6:$BJ$6</c:f>
              <c:numCache>
                <c:formatCode>0.0%</c:formatCode>
                <c:ptCount val="8"/>
                <c:pt idx="0">
                  <c:v>0.36905871388630007</c:v>
                </c:pt>
                <c:pt idx="1">
                  <c:v>1.863932898415657E-3</c:v>
                </c:pt>
                <c:pt idx="2">
                  <c:v>1.4911463187325256E-2</c:v>
                </c:pt>
                <c:pt idx="3">
                  <c:v>3.2618825722273995E-2</c:v>
                </c:pt>
                <c:pt idx="4">
                  <c:v>6.6169617893755819E-2</c:v>
                </c:pt>
                <c:pt idx="5">
                  <c:v>7.4557315936626279E-3</c:v>
                </c:pt>
                <c:pt idx="6">
                  <c:v>0.23765144454799628</c:v>
                </c:pt>
                <c:pt idx="7">
                  <c:v>0.27027027027027029</c:v>
                </c:pt>
              </c:numCache>
            </c:numRef>
          </c:val>
          <c:extLst>
            <c:ext xmlns:c16="http://schemas.microsoft.com/office/drawing/2014/chart" uri="{C3380CC4-5D6E-409C-BE32-E72D297353CC}">
              <c16:uniqueId val="{00000010-A4F6-4D7F-8848-7F9CE0CA945D}"/>
            </c:ext>
          </c:extLst>
        </c:ser>
        <c:dLbls>
          <c:showLegendKey val="0"/>
          <c:showVal val="0"/>
          <c:showCatName val="0"/>
          <c:showSerName val="0"/>
          <c:showPercent val="0"/>
          <c:showBubbleSize val="0"/>
          <c:showLeaderLines val="1"/>
        </c:dLbls>
      </c:pie3DChart>
      <c:spPr>
        <a:noFill/>
        <a:ln w="25400">
          <a:noFill/>
        </a:ln>
      </c:spPr>
    </c:plotArea>
    <c:legend>
      <c:legendPos val="r"/>
      <c:legendEntry>
        <c:idx val="0"/>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Entry>
      <c:layout>
        <c:manualLayout>
          <c:xMode val="edge"/>
          <c:yMode val="edge"/>
          <c:x val="0.81097046413502105"/>
          <c:y val="9.2526690391459068E-2"/>
          <c:w val="0.15962869198312235"/>
          <c:h val="0.782859864936811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5211267605633802"/>
          <c:y val="1.1160714285714286E-2"/>
        </c:manualLayout>
      </c:layout>
      <c:overlay val="0"/>
      <c:spPr>
        <a:noFill/>
        <a:ln w="25400">
          <a:noFill/>
        </a:ln>
      </c:spPr>
    </c:title>
    <c:autoTitleDeleted val="0"/>
    <c:plotArea>
      <c:layout>
        <c:manualLayout>
          <c:layoutTarget val="inner"/>
          <c:xMode val="edge"/>
          <c:yMode val="edge"/>
          <c:x val="0.13431756095423136"/>
          <c:y val="5.8035860816732718E-2"/>
          <c:w val="0.6873239436619718"/>
          <c:h val="0.88392953483530845"/>
        </c:manualLayout>
      </c:layout>
      <c:barChart>
        <c:barDir val="bar"/>
        <c:grouping val="percentStacked"/>
        <c:varyColors val="0"/>
        <c:ser>
          <c:idx val="0"/>
          <c:order val="0"/>
          <c:tx>
            <c:strRef>
              <c:f>'38（問31）'!$BC$9</c:f>
              <c:strCache>
                <c:ptCount val="1"/>
                <c:pt idx="0">
                  <c:v>5%未満</c:v>
                </c:pt>
              </c:strCache>
            </c:strRef>
          </c:tx>
          <c:spPr>
            <a:solidFill>
              <a:srgbClr val="FFFFFF"/>
            </a:solidFill>
            <a:ln w="12700">
              <a:solidFill>
                <a:srgbClr val="000000"/>
              </a:solidFill>
              <a:prstDash val="solid"/>
            </a:ln>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12D-419A-9D75-7FB6D72C6BDA}"/>
                </c:ext>
              </c:extLst>
            </c:dLbl>
            <c:dLbl>
              <c:idx val="4"/>
              <c:layout>
                <c:manualLayout>
                  <c:x val="-1.1267605633802835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AC3-4974-9505-1B835604722E}"/>
                </c:ext>
              </c:extLst>
            </c:dLbl>
            <c:dLbl>
              <c:idx val="6"/>
              <c:layout>
                <c:manualLayout>
                  <c:x val="-9.3896713615023476E-3"/>
                  <c:y val="5.4562861748657112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12D-419A-9D75-7FB6D72C6BDA}"/>
                </c:ext>
              </c:extLst>
            </c:dLbl>
            <c:numFmt formatCode="0.0%;\-#;;" sourceLinked="0"/>
            <c:spPr>
              <a:solidFill>
                <a:schemeClr val="bg1"/>
              </a:solidFill>
              <a:ln w="9525">
                <a:solidFill>
                  <a:sysClr val="windowText" lastClr="000000"/>
                </a:solidFill>
              </a:ln>
            </c:spPr>
            <c:txPr>
              <a:bodyPr/>
              <a:lstStyle/>
              <a:p>
                <a:pPr>
                  <a:defRPr sz="6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'38（問31）'!$BB$10:$BB$22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'38（問31）'!$BC$10:$BC$22</c:f>
              <c:numCache>
                <c:formatCode>0.0%</c:formatCode>
                <c:ptCount val="13"/>
                <c:pt idx="0">
                  <c:v>0</c:v>
                </c:pt>
                <c:pt idx="1">
                  <c:v>0.35514018691588783</c:v>
                </c:pt>
                <c:pt idx="2">
                  <c:v>0.41463414634146339</c:v>
                </c:pt>
                <c:pt idx="3">
                  <c:v>0.13043478260869565</c:v>
                </c:pt>
                <c:pt idx="4">
                  <c:v>0.16666666666666666</c:v>
                </c:pt>
                <c:pt idx="5">
                  <c:v>0.33333333333333331</c:v>
                </c:pt>
                <c:pt idx="6">
                  <c:v>0.33333333333333331</c:v>
                </c:pt>
                <c:pt idx="7">
                  <c:v>0.5625</c:v>
                </c:pt>
                <c:pt idx="8">
                  <c:v>0.4263157894736842</c:v>
                </c:pt>
                <c:pt idx="9">
                  <c:v>0.61538461538461542</c:v>
                </c:pt>
                <c:pt idx="10">
                  <c:v>0.16666666666666666</c:v>
                </c:pt>
                <c:pt idx="11">
                  <c:v>0.43712574850299402</c:v>
                </c:pt>
                <c:pt idx="12">
                  <c:v>0.3964757709251101</c:v>
                </c:pt>
              </c:numCache>
            </c:numRef>
          </c:val>
          <c:extLst>
            <c:ext xmlns:c16="http://schemas.microsoft.com/office/drawing/2014/chart" uri="{C3380CC4-5D6E-409C-BE32-E72D297353CC}">
              <c16:uniqueId val="{00000002-E12D-419A-9D75-7FB6D72C6BDA}"/>
            </c:ext>
          </c:extLst>
        </c:ser>
        <c:ser>
          <c:idx val="1"/>
          <c:order val="1"/>
          <c:tx>
            <c:strRef>
              <c:f>'38（問31）'!$BD$9</c:f>
              <c:strCache>
                <c:ptCount val="1"/>
                <c:pt idx="0">
                  <c:v>5%以上
10%未満</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12D-419A-9D75-7FB6D72C6BDA}"/>
                </c:ext>
              </c:extLst>
            </c:dLbl>
            <c:dLbl>
              <c:idx val="1"/>
              <c:layout>
                <c:manualLayout>
                  <c:x val="-1.3959114265646371E-2"/>
                  <c:y val="0"/>
                </c:manualLayout>
              </c:layout>
              <c:numFmt formatCode="0.0%;\-#;;" sourceLinked="0"/>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12D-419A-9D75-7FB6D72C6BDA}"/>
                </c:ext>
              </c:extLst>
            </c:dLbl>
            <c:dLbl>
              <c:idx val="2"/>
              <c:layout>
                <c:manualLayout>
                  <c:x val="-1.8779342723004695E-2"/>
                  <c:y val="0"/>
                </c:manualLayout>
              </c:layout>
              <c:numFmt formatCode="0.0%;\-#;;" sourceLinked="0"/>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12D-419A-9D75-7FB6D72C6BDA}"/>
                </c:ext>
              </c:extLst>
            </c:dLbl>
            <c:dLbl>
              <c:idx val="3"/>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12D-419A-9D75-7FB6D72C6BDA}"/>
                </c:ext>
              </c:extLst>
            </c:dLbl>
            <c:dLbl>
              <c:idx val="4"/>
              <c:layout>
                <c:manualLayout>
                  <c:x val="-1.502347417840375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12D-419A-9D75-7FB6D72C6BDA}"/>
                </c:ext>
              </c:extLst>
            </c:dLbl>
            <c:dLbl>
              <c:idx val="5"/>
              <c:layout>
                <c:manualLayout>
                  <c:x val="-1.32151861299028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12D-419A-9D75-7FB6D72C6BDA}"/>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E12D-419A-9D75-7FB6D72C6BDA}"/>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E12D-419A-9D75-7FB6D72C6BDA}"/>
                </c:ext>
              </c:extLst>
            </c:dLbl>
            <c:dLbl>
              <c:idx val="8"/>
              <c:layout>
                <c:manualLayout>
                  <c:x val="-1.8552875695732839E-2"/>
                  <c:y val="0"/>
                </c:manualLayout>
              </c:layout>
              <c:numFmt formatCode="0.0%;\-#;;" sourceLinked="0"/>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E12D-419A-9D75-7FB6D72C6BDA}"/>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E12D-419A-9D75-7FB6D72C6BDA}"/>
                </c:ext>
              </c:extLst>
            </c:dLbl>
            <c:dLbl>
              <c:idx val="10"/>
              <c:layout>
                <c:manualLayout>
                  <c:x val="-1.0565524379875051E-2"/>
                  <c:y val="2.9759561304836895E-3"/>
                </c:manualLayout>
              </c:layout>
              <c:numFmt formatCode="0.0%;\-#;;" sourceLinked="0"/>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E12D-419A-9D75-7FB6D72C6BDA}"/>
                </c:ext>
              </c:extLst>
            </c:dLbl>
            <c:dLbl>
              <c:idx val="11"/>
              <c:layout>
                <c:manualLayout>
                  <c:x val="-9.095264500388155E-3"/>
                  <c:y val="0"/>
                </c:manualLayout>
              </c:layout>
              <c:numFmt formatCode="0.0%;\-#;;" sourceLinked="0"/>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E12D-419A-9D75-7FB6D72C6BDA}"/>
                </c:ext>
              </c:extLst>
            </c:dLbl>
            <c:dLbl>
              <c:idx val="12"/>
              <c:layout>
                <c:manualLayout>
                  <c:x val="-2.5770137887693615E-2"/>
                  <c:y val="-1.968503937009238E-5"/>
                </c:manualLayout>
              </c:layout>
              <c:numFmt formatCode="0.0%;\-#;;" sourceLinked="0"/>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E12D-419A-9D75-7FB6D72C6BDA}"/>
                </c:ext>
              </c:extLst>
            </c:dLbl>
            <c:numFmt formatCode="0.0%;\-#;;" sourceLinked="0"/>
            <c:spPr>
              <a:solidFill>
                <a:schemeClr val="bg1"/>
              </a:solidFill>
              <a:ln>
                <a:solidFill>
                  <a:srgbClr val="000000"/>
                </a:solid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'38（問31）'!$BB$10:$BB$22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'38（問31）'!$BD$10:$BD$22</c:f>
              <c:numCache>
                <c:formatCode>0.0%</c:formatCode>
                <c:ptCount val="13"/>
                <c:pt idx="0">
                  <c:v>0</c:v>
                </c:pt>
                <c:pt idx="1">
                  <c:v>0</c:v>
                </c:pt>
                <c:pt idx="2">
                  <c:v>0</c:v>
                </c:pt>
                <c:pt idx="3">
                  <c:v>0</c:v>
                </c:pt>
                <c:pt idx="4">
                  <c:v>0</c:v>
                </c:pt>
                <c:pt idx="5">
                  <c:v>0</c:v>
                </c:pt>
                <c:pt idx="6">
                  <c:v>0</c:v>
                </c:pt>
                <c:pt idx="7">
                  <c:v>0</c:v>
                </c:pt>
                <c:pt idx="8">
                  <c:v>5.263157894736842E-3</c:v>
                </c:pt>
                <c:pt idx="9">
                  <c:v>0</c:v>
                </c:pt>
                <c:pt idx="10">
                  <c:v>0</c:v>
                </c:pt>
                <c:pt idx="11">
                  <c:v>0</c:v>
                </c:pt>
                <c:pt idx="12">
                  <c:v>4.4052863436123352E-3</c:v>
                </c:pt>
              </c:numCache>
            </c:numRef>
          </c:val>
          <c:extLst>
            <c:ext xmlns:c16="http://schemas.microsoft.com/office/drawing/2014/chart" uri="{C3380CC4-5D6E-409C-BE32-E72D297353CC}">
              <c16:uniqueId val="{00000010-E12D-419A-9D75-7FB6D72C6BDA}"/>
            </c:ext>
          </c:extLst>
        </c:ser>
        <c:ser>
          <c:idx val="2"/>
          <c:order val="2"/>
          <c:tx>
            <c:strRef>
              <c:f>'38（問31）'!$BE$9</c:f>
              <c:strCache>
                <c:ptCount val="1"/>
                <c:pt idx="0">
                  <c:v>10%以上
20%未満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E12D-419A-9D75-7FB6D72C6BDA}"/>
                </c:ext>
              </c:extLst>
            </c:dLbl>
            <c:dLbl>
              <c:idx val="1"/>
              <c:layout>
                <c:manualLayout>
                  <c:x val="-9.5057034220532317E-3"/>
                  <c:y val="1.1027441532360175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E12D-419A-9D75-7FB6D72C6BDA}"/>
                </c:ext>
              </c:extLst>
            </c:dLbl>
            <c:dLbl>
              <c:idx val="2"/>
              <c:layout>
                <c:manualLayout>
                  <c:x val="-9.4575431592177732E-3"/>
                  <c:y val="-2.3434570689577738E-7"/>
                </c:manualLayout>
              </c:layout>
              <c:numFmt formatCode="0.0%;\-#;;" sourceLinked="0"/>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E12D-419A-9D75-7FB6D72C6BDA}"/>
                </c:ext>
              </c:extLst>
            </c:dLbl>
            <c:dLbl>
              <c:idx val="3"/>
              <c:layout>
                <c:manualLayout>
                  <c:x val="-3.9370078740157133E-3"/>
                  <c:y val="0"/>
                </c:manualLayout>
              </c:layout>
              <c:numFmt formatCode="0.0%;\-#;;" sourceLinked="0"/>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E12D-419A-9D75-7FB6D72C6BDA}"/>
                </c:ext>
              </c:extLst>
            </c:dLbl>
            <c:dLbl>
              <c:idx val="4"/>
              <c:layout>
                <c:manualLayout>
                  <c:x val="-2.0866067797863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E12D-419A-9D75-7FB6D72C6BDA}"/>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E12D-419A-9D75-7FB6D72C6BDA}"/>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E12D-419A-9D75-7FB6D72C6BDA}"/>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E12D-419A-9D75-7FB6D72C6BDA}"/>
                </c:ext>
              </c:extLst>
            </c:dLbl>
            <c:dLbl>
              <c:idx val="8"/>
              <c:layout>
                <c:manualLayout>
                  <c:x val="3.7558685446009389E-3"/>
                  <c:y val="-5.4562861748657112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BD7-4986-992B-1F7C25936DD5}"/>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E12D-419A-9D75-7FB6D72C6BDA}"/>
                </c:ext>
              </c:extLst>
            </c:dLbl>
            <c:dLbl>
              <c:idx val="10"/>
              <c:layout>
                <c:manualLayout>
                  <c:x val="-7.781745591660197E-3"/>
                  <c:y val="-2.3434570678665167E-7"/>
                </c:manualLayout>
              </c:layout>
              <c:numFmt formatCode="0.0%;\-#;;" sourceLinked="0"/>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E12D-419A-9D75-7FB6D72C6BDA}"/>
                </c:ext>
              </c:extLst>
            </c:dLbl>
            <c:dLbl>
              <c:idx val="11"/>
              <c:layout>
                <c:manualLayout>
                  <c:x val="1.8309119810727885E-3"/>
                  <c:y val="0"/>
                </c:manualLayout>
              </c:layout>
              <c:numFmt formatCode="0.0%;\-#;;" sourceLinked="0"/>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E12D-419A-9D75-7FB6D72C6BDA}"/>
                </c:ext>
              </c:extLst>
            </c:dLbl>
            <c:dLbl>
              <c:idx val="12"/>
              <c:layout>
                <c:manualLayout>
                  <c:x val="1.8631473882597217E-5"/>
                  <c:y val="2.9251031121109859E-3"/>
                </c:manualLayout>
              </c:layout>
              <c:numFmt formatCode="0.0%;\-#;;" sourceLinked="0"/>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E12D-419A-9D75-7FB6D72C6BDA}"/>
                </c:ext>
              </c:extLst>
            </c:dLbl>
            <c:numFmt formatCode="0.0%;\-#;;" sourceLinked="0"/>
            <c:spPr>
              <a:solidFill>
                <a:schemeClr val="bg1"/>
              </a:solidFill>
              <a:ln>
                <a:solidFill>
                  <a:srgbClr val="000000"/>
                </a:solid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'38（問31）'!$BB$10:$BB$22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'38（問31）'!$BE$10:$BE$22</c:f>
              <c:numCache>
                <c:formatCode>0.0%</c:formatCode>
                <c:ptCount val="13"/>
                <c:pt idx="0">
                  <c:v>0</c:v>
                </c:pt>
                <c:pt idx="1">
                  <c:v>2.8037383177570093E-2</c:v>
                </c:pt>
                <c:pt idx="2">
                  <c:v>1.6260162601626018E-2</c:v>
                </c:pt>
                <c:pt idx="3">
                  <c:v>0</c:v>
                </c:pt>
                <c:pt idx="4">
                  <c:v>6.6666666666666671E-3</c:v>
                </c:pt>
                <c:pt idx="5">
                  <c:v>0</c:v>
                </c:pt>
                <c:pt idx="6">
                  <c:v>5.5555555555555552E-2</c:v>
                </c:pt>
                <c:pt idx="7">
                  <c:v>6.25E-2</c:v>
                </c:pt>
                <c:pt idx="8">
                  <c:v>5.263157894736842E-3</c:v>
                </c:pt>
                <c:pt idx="9">
                  <c:v>0</c:v>
                </c:pt>
                <c:pt idx="10">
                  <c:v>0</c:v>
                </c:pt>
                <c:pt idx="11">
                  <c:v>2.9940119760479042E-2</c:v>
                </c:pt>
                <c:pt idx="12">
                  <c:v>8.8105726872246704E-3</c:v>
                </c:pt>
              </c:numCache>
            </c:numRef>
          </c:val>
          <c:extLst>
            <c:ext xmlns:c16="http://schemas.microsoft.com/office/drawing/2014/chart" uri="{C3380CC4-5D6E-409C-BE32-E72D297353CC}">
              <c16:uniqueId val="{0000001D-E12D-419A-9D75-7FB6D72C6BDA}"/>
            </c:ext>
          </c:extLst>
        </c:ser>
        <c:ser>
          <c:idx val="3"/>
          <c:order val="3"/>
          <c:tx>
            <c:strRef>
              <c:f>'38（問31）'!$BF$9</c:f>
              <c:strCache>
                <c:ptCount val="1"/>
                <c:pt idx="0">
                  <c:v>20%以上
30%未満</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E12D-419A-9D75-7FB6D72C6BDA}"/>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E12D-419A-9D75-7FB6D72C6BDA}"/>
                </c:ext>
              </c:extLst>
            </c:dLbl>
            <c:dLbl>
              <c:idx val="2"/>
              <c:layout>
                <c:manualLayout>
                  <c:x val="5.6338028169014088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BD7-4986-992B-1F7C25936DD5}"/>
                </c:ext>
              </c:extLst>
            </c:dLbl>
            <c:dLbl>
              <c:idx val="3"/>
              <c:layout>
                <c:manualLayout>
                  <c:x val="5.3846438209308343E-3"/>
                  <c:y val="0"/>
                </c:manualLayout>
              </c:layout>
              <c:numFmt formatCode="0.0%;\-#;;" sourceLinked="0"/>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E12D-419A-9D75-7FB6D72C6BDA}"/>
                </c:ext>
              </c:extLst>
            </c:dLbl>
            <c:dLbl>
              <c:idx val="4"/>
              <c:layout>
                <c:manualLayout>
                  <c:x val="5.3198772688625188E-3"/>
                  <c:y val="0"/>
                </c:manualLayout>
              </c:layout>
              <c:numFmt formatCode="0.0%;\-#;;" sourceLinked="0"/>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E12D-419A-9D75-7FB6D72C6BDA}"/>
                </c:ext>
              </c:extLst>
            </c:dLbl>
            <c:dLbl>
              <c:idx val="5"/>
              <c:layout>
                <c:manualLayout>
                  <c:x val="2.0387114158258736E-3"/>
                  <c:y val="0"/>
                </c:manualLayout>
              </c:layout>
              <c:numFmt formatCode="0.0%;\-#;;" sourceLinked="0"/>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E12D-419A-9D75-7FB6D72C6BDA}"/>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E12D-419A-9D75-7FB6D72C6BDA}"/>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E12D-419A-9D75-7FB6D72C6BDA}"/>
                </c:ext>
              </c:extLst>
            </c:dLbl>
            <c:dLbl>
              <c:idx val="8"/>
              <c:layout>
                <c:manualLayout>
                  <c:x val="2.0476137665890355E-2"/>
                  <c:y val="-5.4562861748657112E-17"/>
                </c:manualLayout>
              </c:layout>
              <c:numFmt formatCode="0.0%;\-#;;" sourceLinked="0"/>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E12D-419A-9D75-7FB6D72C6BDA}"/>
                </c:ext>
              </c:extLst>
            </c:dLbl>
            <c:dLbl>
              <c:idx val="9"/>
              <c:layout>
                <c:manualLayout>
                  <c:x val="-4.8638497652582161E-3"/>
                  <c:y val="2.9565054368203975E-3"/>
                </c:manualLayout>
              </c:layout>
              <c:numFmt formatCode="0.0%;\-#;;" sourceLinked="0"/>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E12D-419A-9D75-7FB6D72C6BDA}"/>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7-E12D-419A-9D75-7FB6D72C6BDA}"/>
                </c:ext>
              </c:extLst>
            </c:dLbl>
            <c:dLbl>
              <c:idx val="11"/>
              <c:layout>
                <c:manualLayout>
                  <c:x val="9.3444234963587294E-3"/>
                  <c:y val="0"/>
                </c:manualLayout>
              </c:layout>
              <c:numFmt formatCode="0.0%;\-#;;" sourceLinked="0"/>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8-E12D-419A-9D75-7FB6D72C6BDA}"/>
                </c:ext>
              </c:extLst>
            </c:dLbl>
            <c:dLbl>
              <c:idx val="12"/>
              <c:layout>
                <c:manualLayout>
                  <c:x val="1.2845070422535212E-2"/>
                  <c:y val="2.9761904761904626E-3"/>
                </c:manualLayout>
              </c:layout>
              <c:numFmt formatCode="0.0%;\-#;;" sourceLinked="0"/>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9-E12D-419A-9D75-7FB6D72C6BDA}"/>
                </c:ext>
              </c:extLst>
            </c:dLbl>
            <c:numFmt formatCode="0.0%;\-#;;" sourceLinked="0"/>
            <c:spPr>
              <a:solidFill>
                <a:schemeClr val="bg1"/>
              </a:solidFill>
              <a:ln>
                <a:solidFill>
                  <a:srgbClr val="000000"/>
                </a:solid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'38（問31）'!$BB$10:$BB$22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'38（問31）'!$BF$10:$BF$22</c:f>
              <c:numCache>
                <c:formatCode>0.0%</c:formatCode>
                <c:ptCount val="13"/>
                <c:pt idx="0">
                  <c:v>0</c:v>
                </c:pt>
                <c:pt idx="1">
                  <c:v>2.8037383177570093E-2</c:v>
                </c:pt>
                <c:pt idx="2">
                  <c:v>2.4390243902439025E-2</c:v>
                </c:pt>
                <c:pt idx="3">
                  <c:v>0</c:v>
                </c:pt>
                <c:pt idx="4">
                  <c:v>1.3333333333333334E-2</c:v>
                </c:pt>
                <c:pt idx="5">
                  <c:v>0</c:v>
                </c:pt>
                <c:pt idx="6">
                  <c:v>0</c:v>
                </c:pt>
                <c:pt idx="7">
                  <c:v>6.25E-2</c:v>
                </c:pt>
                <c:pt idx="8">
                  <c:v>2.1052631578947368E-2</c:v>
                </c:pt>
                <c:pt idx="9">
                  <c:v>0</c:v>
                </c:pt>
                <c:pt idx="10">
                  <c:v>0.33333333333333331</c:v>
                </c:pt>
                <c:pt idx="11">
                  <c:v>2.3952095808383235E-2</c:v>
                </c:pt>
                <c:pt idx="12">
                  <c:v>7.0484581497797363E-2</c:v>
                </c:pt>
              </c:numCache>
            </c:numRef>
          </c:val>
          <c:extLst>
            <c:ext xmlns:c16="http://schemas.microsoft.com/office/drawing/2014/chart" uri="{C3380CC4-5D6E-409C-BE32-E72D297353CC}">
              <c16:uniqueId val="{0000002A-E12D-419A-9D75-7FB6D72C6BDA}"/>
            </c:ext>
          </c:extLst>
        </c:ser>
        <c:ser>
          <c:idx val="4"/>
          <c:order val="4"/>
          <c:tx>
            <c:strRef>
              <c:f>'38（問31）'!$BG$9</c:f>
              <c:strCache>
                <c:ptCount val="1"/>
                <c:pt idx="0">
                  <c:v>30%以上
40%未満</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B-E12D-419A-9D75-7FB6D72C6BDA}"/>
                </c:ext>
              </c:extLst>
            </c:dLbl>
            <c:dLbl>
              <c:idx val="1"/>
              <c:layout>
                <c:manualLayout>
                  <c:x val="5.7034220532319393E-3"/>
                  <c:y val="1.1027441532360175E-1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C-E12D-419A-9D75-7FB6D72C6BDA}"/>
                </c:ext>
              </c:extLst>
            </c:dLbl>
            <c:dLbl>
              <c:idx val="2"/>
              <c:layout>
                <c:manualLayout>
                  <c:x val="5.633802816901339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BD7-4986-992B-1F7C25936DD5}"/>
                </c:ext>
              </c:extLst>
            </c:dLbl>
            <c:dLbl>
              <c:idx val="3"/>
              <c:layout>
                <c:manualLayout>
                  <c:x val="1.8315319900601779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D-E12D-419A-9D75-7FB6D72C6BDA}"/>
                </c:ext>
              </c:extLst>
            </c:dLbl>
            <c:dLbl>
              <c:idx val="4"/>
              <c:layout>
                <c:manualLayout>
                  <c:x val="1.8283094894828288E-2"/>
                  <c:y val="0"/>
                </c:manualLayout>
              </c:layout>
              <c:numFmt formatCode="0.0%;\-#;;" sourceLinked="0"/>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E-E12D-419A-9D75-7FB6D72C6BDA}"/>
                </c:ext>
              </c:extLst>
            </c:dLbl>
            <c:dLbl>
              <c:idx val="5"/>
              <c:layout>
                <c:manualLayout>
                  <c:x val="1.2896380910132713E-2"/>
                  <c:y val="0"/>
                </c:manualLayout>
              </c:layout>
              <c:numFmt formatCode="0.0%;\-#;;" sourceLinked="0"/>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F-E12D-419A-9D75-7FB6D72C6BDA}"/>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0-E12D-419A-9D75-7FB6D72C6BDA}"/>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1-E12D-419A-9D75-7FB6D72C6BDA}"/>
                </c:ext>
              </c:extLst>
            </c:dLbl>
            <c:dLbl>
              <c:idx val="8"/>
              <c:layout>
                <c:manualLayout>
                  <c:x val="2.4413145539906034E-2"/>
                  <c:y val="-5.4562861748657112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2-E12D-419A-9D75-7FB6D72C6BDA}"/>
                </c:ext>
              </c:extLst>
            </c:dLbl>
            <c:dLbl>
              <c:idx val="9"/>
              <c:layout>
                <c:manualLayout>
                  <c:x val="4.1181472034305571E-3"/>
                  <c:y val="2.9565054368203975E-3"/>
                </c:manualLayout>
              </c:layout>
              <c:numFmt formatCode="0.0%;\-#;;" sourceLinked="0"/>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3-E12D-419A-9D75-7FB6D72C6BDA}"/>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4-E12D-419A-9D75-7FB6D72C6BDA}"/>
                </c:ext>
              </c:extLst>
            </c:dLbl>
            <c:dLbl>
              <c:idx val="11"/>
              <c:layout>
                <c:manualLayout>
                  <c:x val="5.5885549517577906E-3"/>
                  <c:y val="0"/>
                </c:manualLayout>
              </c:layout>
              <c:numFmt formatCode="0.0%;\-#;;" sourceLinked="0"/>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5-E12D-419A-9D75-7FB6D72C6BDA}"/>
                </c:ext>
              </c:extLst>
            </c:dLbl>
            <c:dLbl>
              <c:idx val="12"/>
              <c:layout>
                <c:manualLayout>
                  <c:x val="1.3075745813463458E-2"/>
                  <c:y val="-1.3640715437164278E-17"/>
                </c:manualLayout>
              </c:layout>
              <c:numFmt formatCode="0.0%;\-#;;" sourceLinked="0"/>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6-E12D-419A-9D75-7FB6D72C6BDA}"/>
                </c:ext>
              </c:extLst>
            </c:dLbl>
            <c:numFmt formatCode="0.0%;\-#;;" sourceLinked="0"/>
            <c:spPr>
              <a:solidFill>
                <a:schemeClr val="bg1"/>
              </a:solidFill>
              <a:ln>
                <a:solidFill>
                  <a:srgbClr val="000000"/>
                </a:solid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'38（問31）'!$BB$10:$BB$22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'38（問31）'!$BG$10:$BG$22</c:f>
              <c:numCache>
                <c:formatCode>0.0%</c:formatCode>
                <c:ptCount val="13"/>
                <c:pt idx="0">
                  <c:v>0</c:v>
                </c:pt>
                <c:pt idx="1">
                  <c:v>2.8037383177570093E-2</c:v>
                </c:pt>
                <c:pt idx="2">
                  <c:v>4.065040650406504E-2</c:v>
                </c:pt>
                <c:pt idx="3">
                  <c:v>8.6956521739130432E-2</c:v>
                </c:pt>
                <c:pt idx="4">
                  <c:v>5.3333333333333337E-2</c:v>
                </c:pt>
                <c:pt idx="5">
                  <c:v>3.0303030303030304E-2</c:v>
                </c:pt>
                <c:pt idx="6">
                  <c:v>5.5555555555555552E-2</c:v>
                </c:pt>
                <c:pt idx="7">
                  <c:v>0</c:v>
                </c:pt>
                <c:pt idx="8">
                  <c:v>7.3684210526315783E-2</c:v>
                </c:pt>
                <c:pt idx="9">
                  <c:v>0</c:v>
                </c:pt>
                <c:pt idx="10">
                  <c:v>0.33333333333333331</c:v>
                </c:pt>
                <c:pt idx="11">
                  <c:v>7.1856287425149698E-2</c:v>
                </c:pt>
                <c:pt idx="12">
                  <c:v>0.1013215859030837</c:v>
                </c:pt>
              </c:numCache>
            </c:numRef>
          </c:val>
          <c:extLst>
            <c:ext xmlns:c16="http://schemas.microsoft.com/office/drawing/2014/chart" uri="{C3380CC4-5D6E-409C-BE32-E72D297353CC}">
              <c16:uniqueId val="{00000037-E12D-419A-9D75-7FB6D72C6BDA}"/>
            </c:ext>
          </c:extLst>
        </c:ser>
        <c:ser>
          <c:idx val="5"/>
          <c:order val="5"/>
          <c:tx>
            <c:strRef>
              <c:f>'38（問31）'!$BH$9</c:f>
              <c:strCache>
                <c:ptCount val="1"/>
                <c:pt idx="0">
                  <c:v>40%以上
50%未満</c:v>
                </c:pt>
              </c:strCache>
            </c:strRef>
          </c:tx>
          <c:spPr>
            <a:pattFill prst="sm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8-E12D-419A-9D75-7FB6D72C6BDA}"/>
                </c:ext>
              </c:extLst>
            </c:dLbl>
            <c:dLbl>
              <c:idx val="1"/>
              <c:layout>
                <c:manualLayout>
                  <c:x val="1.126760563380281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9-E12D-419A-9D75-7FB6D72C6BDA}"/>
                </c:ext>
              </c:extLst>
            </c:dLbl>
            <c:dLbl>
              <c:idx val="2"/>
              <c:layout>
                <c:manualLayout>
                  <c:x val="2.2263428339063251E-2"/>
                  <c:y val="0"/>
                </c:manualLayout>
              </c:layout>
              <c:numFmt formatCode="0.0%;\-#;;" sourceLinked="0"/>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A-E12D-419A-9D75-7FB6D72C6BDA}"/>
                </c:ext>
              </c:extLst>
            </c:dLbl>
            <c:dLbl>
              <c:idx val="3"/>
              <c:layout>
                <c:manualLayout>
                  <c:x val="5.703422053231939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B-E12D-419A-9D75-7FB6D72C6BDA}"/>
                </c:ext>
              </c:extLst>
            </c:dLbl>
            <c:dLbl>
              <c:idx val="4"/>
              <c:layout>
                <c:manualLayout>
                  <c:x val="3.4936231562603934E-2"/>
                  <c:y val="0"/>
                </c:manualLayout>
              </c:layout>
              <c:numFmt formatCode="0.0%;\-#;;" sourceLinked="0"/>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C-E12D-419A-9D75-7FB6D72C6BDA}"/>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D-E12D-419A-9D75-7FB6D72C6BDA}"/>
                </c:ext>
              </c:extLst>
            </c:dLbl>
            <c:dLbl>
              <c:idx val="6"/>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E-E12D-419A-9D75-7FB6D72C6BDA}"/>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3F-E12D-419A-9D75-7FB6D72C6BDA}"/>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0-E12D-419A-9D75-7FB6D72C6BDA}"/>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1-E12D-419A-9D75-7FB6D72C6BDA}"/>
                </c:ext>
              </c:extLst>
            </c:dLbl>
            <c:dLbl>
              <c:idx val="11"/>
              <c:layout>
                <c:manualLayout>
                  <c:x val="2.4232006210491295E-2"/>
                  <c:y val="0"/>
                </c:manualLayout>
              </c:layout>
              <c:numFmt formatCode="0.0%;\-#;;" sourceLinked="0"/>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2-E12D-419A-9D75-7FB6D72C6BDA}"/>
                </c:ext>
              </c:extLst>
            </c:dLbl>
            <c:dLbl>
              <c:idx val="12"/>
              <c:layout>
                <c:manualLayout>
                  <c:x val="1.901140684410653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3-E12D-419A-9D75-7FB6D72C6BDA}"/>
                </c:ext>
              </c:extLst>
            </c:dLbl>
            <c:numFmt formatCode="0.0%;\-#;;" sourceLinked="0"/>
            <c:spPr>
              <a:solidFill>
                <a:schemeClr val="bg1"/>
              </a:solidFill>
              <a:ln>
                <a:solidFill>
                  <a:srgbClr val="000000"/>
                </a:solid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'38（問31）'!$BB$10:$BB$22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'38（問31）'!$BH$10:$BH$22</c:f>
              <c:numCache>
                <c:formatCode>0.0%</c:formatCode>
                <c:ptCount val="13"/>
                <c:pt idx="0">
                  <c:v>0</c:v>
                </c:pt>
                <c:pt idx="1">
                  <c:v>0</c:v>
                </c:pt>
                <c:pt idx="2">
                  <c:v>1.6260162601626018E-2</c:v>
                </c:pt>
                <c:pt idx="3">
                  <c:v>0</c:v>
                </c:pt>
                <c:pt idx="4">
                  <c:v>0.02</c:v>
                </c:pt>
                <c:pt idx="5">
                  <c:v>0</c:v>
                </c:pt>
                <c:pt idx="6">
                  <c:v>0</c:v>
                </c:pt>
                <c:pt idx="7">
                  <c:v>0</c:v>
                </c:pt>
                <c:pt idx="8">
                  <c:v>0</c:v>
                </c:pt>
                <c:pt idx="9">
                  <c:v>0</c:v>
                </c:pt>
                <c:pt idx="10">
                  <c:v>0</c:v>
                </c:pt>
                <c:pt idx="11">
                  <c:v>1.1976047904191617E-2</c:v>
                </c:pt>
                <c:pt idx="12">
                  <c:v>4.4052863436123352E-3</c:v>
                </c:pt>
              </c:numCache>
            </c:numRef>
          </c:val>
          <c:extLst>
            <c:ext xmlns:c16="http://schemas.microsoft.com/office/drawing/2014/chart" uri="{C3380CC4-5D6E-409C-BE32-E72D297353CC}">
              <c16:uniqueId val="{00000044-E12D-419A-9D75-7FB6D72C6BDA}"/>
            </c:ext>
          </c:extLst>
        </c:ser>
        <c:ser>
          <c:idx val="6"/>
          <c:order val="6"/>
          <c:tx>
            <c:strRef>
              <c:f>'38（問31）'!$BI$9</c:f>
              <c:strCache>
                <c:ptCount val="1"/>
                <c:pt idx="0">
                  <c:v>50%以上</c:v>
                </c:pt>
              </c:strCache>
            </c:strRef>
          </c:tx>
          <c:spPr>
            <a:pattFill prst="dash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5-E12D-419A-9D75-7FB6D72C6BDA}"/>
                </c:ext>
              </c:extLst>
            </c:dLbl>
            <c:dLbl>
              <c:idx val="2"/>
              <c:layout>
                <c:manualLayout>
                  <c:x val="2.9820413293408746E-2"/>
                  <c:y val="0"/>
                </c:manualLayout>
              </c:layout>
              <c:numFmt formatCode="0.0%;\-#;;" sourceLinked="0"/>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6-E12D-419A-9D75-7FB6D72C6BDA}"/>
                </c:ext>
              </c:extLst>
            </c:dLbl>
            <c:dLbl>
              <c:idx val="5"/>
              <c:layout>
                <c:manualLayout>
                  <c:x val="2.7829313543599257E-2"/>
                  <c:y val="0"/>
                </c:manualLayout>
              </c:layout>
              <c:numFmt formatCode="0.0%;\-#;;" sourceLinked="0"/>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7-E12D-419A-9D75-7FB6D72C6BDA}"/>
                </c:ext>
              </c:extLst>
            </c:dLbl>
            <c:dLbl>
              <c:idx val="6"/>
              <c:layout>
                <c:manualLayout>
                  <c:x val="-3.778492477172748E-3"/>
                  <c:y val="2.9562710911136109E-3"/>
                </c:manualLayout>
              </c:layout>
              <c:numFmt formatCode="0.0%;\-#;;" sourceLinked="0"/>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8-E12D-419A-9D75-7FB6D72C6BDA}"/>
                </c:ext>
              </c:extLst>
            </c:dLbl>
            <c:dLbl>
              <c:idx val="7"/>
              <c:layout>
                <c:manualLayout>
                  <c:x val="3.7558685446009389E-3"/>
                  <c:y val="0"/>
                </c:manualLayout>
              </c:layout>
              <c:numFmt formatCode="0.0%;\-#;;" sourceLinked="0"/>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9-E12D-419A-9D75-7FB6D72C6BDA}"/>
                </c:ext>
              </c:extLst>
            </c:dLbl>
            <c:dLbl>
              <c:idx val="9"/>
              <c:layout>
                <c:manualLayout>
                  <c:x val="7.1918505433969044E-3"/>
                  <c:y val="2.9563672961932389E-3"/>
                </c:manualLayout>
              </c:layout>
              <c:numFmt formatCode="0.0%;\-#;;" sourceLinked="0"/>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A-E12D-419A-9D75-7FB6D72C6BDA}"/>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B-E12D-419A-9D75-7FB6D72C6BDA}"/>
                </c:ext>
              </c:extLst>
            </c:dLbl>
            <c:dLbl>
              <c:idx val="11"/>
              <c:layout>
                <c:manualLayout>
                  <c:x val="1.4842300556586271E-2"/>
                  <c:y val="0"/>
                </c:manualLayout>
              </c:layout>
              <c:numFmt formatCode="0.0%;\-#;;" sourceLinked="0"/>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C-E12D-419A-9D75-7FB6D72C6BDA}"/>
                </c:ext>
              </c:extLst>
            </c:dLbl>
            <c:dLbl>
              <c:idx val="12"/>
              <c:layout>
                <c:manualLayout>
                  <c:x val="2.0528726684829794E-2"/>
                  <c:y val="0"/>
                </c:manualLayout>
              </c:layout>
              <c:numFmt formatCode="0.0%;\-#;;" sourceLinked="0"/>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D-E12D-419A-9D75-7FB6D72C6BDA}"/>
                </c:ext>
              </c:extLst>
            </c:dLbl>
            <c:numFmt formatCode="0.0%;\-#;;" sourceLinked="0"/>
            <c:spPr>
              <a:solidFill>
                <a:schemeClr val="bg1"/>
              </a:solidFill>
              <a:ln>
                <a:solidFill>
                  <a:srgbClr val="000000"/>
                </a:solid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'38（問31）'!$BB$10:$BB$22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'38（問31）'!$BI$10:$BI$22</c:f>
              <c:numCache>
                <c:formatCode>0.0%</c:formatCode>
                <c:ptCount val="13"/>
                <c:pt idx="0">
                  <c:v>0</c:v>
                </c:pt>
                <c:pt idx="1">
                  <c:v>0.24299065420560748</c:v>
                </c:pt>
                <c:pt idx="2">
                  <c:v>0.17886178861788618</c:v>
                </c:pt>
                <c:pt idx="3">
                  <c:v>0.65217391304347827</c:v>
                </c:pt>
                <c:pt idx="4">
                  <c:v>0.49333333333333335</c:v>
                </c:pt>
                <c:pt idx="5">
                  <c:v>0.15151515151515152</c:v>
                </c:pt>
                <c:pt idx="6">
                  <c:v>0.22222222222222221</c:v>
                </c:pt>
                <c:pt idx="7">
                  <c:v>0.125</c:v>
                </c:pt>
                <c:pt idx="8">
                  <c:v>0.21052631578947367</c:v>
                </c:pt>
                <c:pt idx="9">
                  <c:v>0</c:v>
                </c:pt>
                <c:pt idx="10">
                  <c:v>0</c:v>
                </c:pt>
                <c:pt idx="11">
                  <c:v>0.19161676646706588</c:v>
                </c:pt>
                <c:pt idx="12">
                  <c:v>0.15418502202643172</c:v>
                </c:pt>
              </c:numCache>
            </c:numRef>
          </c:val>
          <c:extLst>
            <c:ext xmlns:c16="http://schemas.microsoft.com/office/drawing/2014/chart" uri="{C3380CC4-5D6E-409C-BE32-E72D297353CC}">
              <c16:uniqueId val="{0000004E-E12D-419A-9D75-7FB6D72C6BDA}"/>
            </c:ext>
          </c:extLst>
        </c:ser>
        <c:ser>
          <c:idx val="7"/>
          <c:order val="7"/>
          <c:tx>
            <c:strRef>
              <c:f>'38（問31）'!$BJ$9</c:f>
              <c:strCache>
                <c:ptCount val="1"/>
                <c:pt idx="0">
                  <c:v>無回答</c:v>
                </c:pt>
              </c:strCache>
            </c:strRef>
          </c:tx>
          <c:spPr>
            <a:pattFill prst="pct50">
              <a:fgClr>
                <a:srgbClr val="000000"/>
              </a:fgClr>
              <a:bgClr>
                <a:srgbClr val="FFFFFF"/>
              </a:bgClr>
            </a:pattFill>
            <a:ln w="12700">
              <a:solidFill>
                <a:srgbClr val="000000"/>
              </a:solidFill>
              <a:prstDash val="solid"/>
            </a:ln>
          </c:spPr>
          <c:invertIfNegative val="0"/>
          <c:dLbls>
            <c:dLbl>
              <c:idx val="0"/>
              <c:layout>
                <c:manualLayout>
                  <c:x val="1.6901408450704224E-2"/>
                  <c:y val="0"/>
                </c:manualLayout>
              </c:layout>
              <c:numFmt formatCode="0.0%;\-#;;" sourceLinked="0"/>
              <c:spPr>
                <a:solidFill>
                  <a:schemeClr val="bg1"/>
                </a:solidFill>
                <a:ln>
                  <a:solidFill>
                    <a:sysClr val="windowText" lastClr="000000"/>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4F-E12D-419A-9D75-7FB6D72C6BDA}"/>
                </c:ext>
              </c:extLst>
            </c:dLbl>
            <c:dLbl>
              <c:idx val="10"/>
              <c:layout>
                <c:manualLayout>
                  <c:x val="-9.3896713615023476E-3"/>
                  <c:y val="-2.7281430874328556E-17"/>
                </c:manualLayout>
              </c:layout>
              <c:numFmt formatCode="0.0%;\-#;;" sourceLinked="0"/>
              <c:spPr>
                <a:solidFill>
                  <a:schemeClr val="bg1"/>
                </a:solidFill>
                <a:ln>
                  <a:solidFill>
                    <a:sysClr val="windowText" lastClr="000000"/>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50-E12D-419A-9D75-7FB6D72C6BDA}"/>
                </c:ext>
              </c:extLst>
            </c:dLbl>
            <c:numFmt formatCode="0.0%;\-#;;" sourceLinked="0"/>
            <c:spPr>
              <a:solidFill>
                <a:schemeClr val="bg1"/>
              </a:solidFill>
              <a:ln>
                <a:solidFill>
                  <a:sysClr val="windowText" lastClr="000000"/>
                </a:solid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'38（問31）'!$BB$10:$BB$22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'38（問31）'!$BJ$10:$BJ$22</c:f>
              <c:numCache>
                <c:formatCode>0.0%</c:formatCode>
                <c:ptCount val="13"/>
                <c:pt idx="0">
                  <c:v>0</c:v>
                </c:pt>
                <c:pt idx="1">
                  <c:v>0.31775700934579437</c:v>
                </c:pt>
                <c:pt idx="2">
                  <c:v>0.30894308943089432</c:v>
                </c:pt>
                <c:pt idx="3">
                  <c:v>0.13043478260869565</c:v>
                </c:pt>
                <c:pt idx="4">
                  <c:v>0.24666666666666667</c:v>
                </c:pt>
                <c:pt idx="5">
                  <c:v>0.48484848484848486</c:v>
                </c:pt>
                <c:pt idx="6">
                  <c:v>0.33333333333333331</c:v>
                </c:pt>
                <c:pt idx="7">
                  <c:v>0.1875</c:v>
                </c:pt>
                <c:pt idx="8">
                  <c:v>0.25789473684210529</c:v>
                </c:pt>
                <c:pt idx="9">
                  <c:v>0.38461538461538464</c:v>
                </c:pt>
                <c:pt idx="10">
                  <c:v>0.16666666666666666</c:v>
                </c:pt>
                <c:pt idx="11">
                  <c:v>0.23353293413173654</c:v>
                </c:pt>
                <c:pt idx="12">
                  <c:v>0.25991189427312777</c:v>
                </c:pt>
              </c:numCache>
            </c:numRef>
          </c:val>
          <c:extLst>
            <c:ext xmlns:c16="http://schemas.microsoft.com/office/drawing/2014/chart" uri="{C3380CC4-5D6E-409C-BE32-E72D297353CC}">
              <c16:uniqueId val="{00000051-E12D-419A-9D75-7FB6D72C6BDA}"/>
            </c:ext>
          </c:extLst>
        </c:ser>
        <c:dLbls>
          <c:showLegendKey val="0"/>
          <c:showVal val="0"/>
          <c:showCatName val="0"/>
          <c:showSerName val="0"/>
          <c:showPercent val="0"/>
          <c:showBubbleSize val="0"/>
        </c:dLbls>
        <c:gapWidth val="30"/>
        <c:overlap val="100"/>
        <c:axId val="88053632"/>
        <c:axId val="88055168"/>
      </c:barChart>
      <c:catAx>
        <c:axId val="880536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055168"/>
        <c:crosses val="autoZero"/>
        <c:auto val="1"/>
        <c:lblAlgn val="ctr"/>
        <c:lblOffset val="100"/>
        <c:tickLblSkip val="1"/>
        <c:tickMarkSkip val="1"/>
        <c:noMultiLvlLbl val="0"/>
      </c:catAx>
      <c:valAx>
        <c:axId val="8805516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88053632"/>
        <c:crosses val="autoZero"/>
        <c:crossBetween val="between"/>
      </c:valAx>
      <c:spPr>
        <a:noFill/>
        <a:ln w="25400">
          <a:noFill/>
        </a:ln>
      </c:spPr>
    </c:plotArea>
    <c:legend>
      <c:legendPos val="r"/>
      <c:layout>
        <c:manualLayout>
          <c:xMode val="edge"/>
          <c:yMode val="edge"/>
          <c:x val="0.85164319248826292"/>
          <c:y val="0.12872023809523808"/>
          <c:w val="0.14647887323943665"/>
          <c:h val="0.66071498875140611"/>
        </c:manualLayout>
      </c:layout>
      <c:overlay val="0"/>
      <c:spPr>
        <a:solidFill>
          <a:srgbClr val="FFFFFF"/>
        </a:solidFill>
        <a:ln w="3175">
          <a:solidFill>
            <a:srgbClr val="000000"/>
          </a:solidFill>
          <a:prstDash val="solid"/>
        </a:ln>
      </c:spPr>
      <c:txPr>
        <a:bodyPr/>
        <a:lstStyle/>
        <a:p>
          <a:pPr>
            <a:defRPr sz="101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5181073117949392"/>
          <c:y val="1.8726591760299626E-2"/>
        </c:manualLayout>
      </c:layout>
      <c:overlay val="0"/>
      <c:spPr>
        <a:noFill/>
        <a:ln w="25400">
          <a:noFill/>
        </a:ln>
      </c:spPr>
    </c:title>
    <c:autoTitleDeleted val="0"/>
    <c:plotArea>
      <c:layout>
        <c:manualLayout>
          <c:layoutTarget val="inner"/>
          <c:xMode val="edge"/>
          <c:yMode val="edge"/>
          <c:x val="0.11420620580048597"/>
          <c:y val="0.12359595767482179"/>
          <c:w val="0.70195033809079177"/>
          <c:h val="0.77153840245494809"/>
        </c:manualLayout>
      </c:layout>
      <c:barChart>
        <c:barDir val="bar"/>
        <c:grouping val="percentStacked"/>
        <c:varyColors val="0"/>
        <c:ser>
          <c:idx val="0"/>
          <c:order val="0"/>
          <c:tx>
            <c:strRef>
              <c:f>'38（問31）'!$BC$24</c:f>
              <c:strCache>
                <c:ptCount val="1"/>
                <c:pt idx="0">
                  <c:v>5%未満</c:v>
                </c:pt>
              </c:strCache>
            </c:strRef>
          </c:tx>
          <c:spPr>
            <a:solidFill>
              <a:srgbClr val="FFFFFF"/>
            </a:solidFill>
            <a:ln w="12700">
              <a:solidFill>
                <a:srgbClr val="000000"/>
              </a:solidFill>
              <a:prstDash val="solid"/>
            </a:ln>
          </c:spPr>
          <c:invertIfNegative val="0"/>
          <c:dLbls>
            <c:dLbl>
              <c:idx val="5"/>
              <c:layout>
                <c:manualLayout>
                  <c:x val="-1.1009174311926606E-2"/>
                  <c:y val="4.968944099378904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314-4D23-A71A-09ABEEDAC11D}"/>
                </c:ext>
              </c:extLst>
            </c:dLbl>
            <c:numFmt formatCode="0.0%;\-#;;" sourceLinked="0"/>
            <c:spPr>
              <a:solidFill>
                <a:schemeClr val="bg1"/>
              </a:solidFill>
              <a:ln>
                <a:solidFill>
                  <a:sysClr val="windowText" lastClr="000000"/>
                </a:solidFill>
              </a:ln>
            </c:spPr>
            <c:txPr>
              <a:bodyPr/>
              <a:lstStyle/>
              <a:p>
                <a:pPr>
                  <a:defRPr sz="7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'38（問31）'!$BB$25:$BB$30</c:f>
              <c:strCache>
                <c:ptCount val="6"/>
                <c:pt idx="0">
                  <c:v>100人以上</c:v>
                </c:pt>
                <c:pt idx="1">
                  <c:v>50～99人</c:v>
                </c:pt>
                <c:pt idx="2">
                  <c:v>30～49人</c:v>
                </c:pt>
                <c:pt idx="3">
                  <c:v>10～29人</c:v>
                </c:pt>
                <c:pt idx="4">
                  <c:v>5～9人</c:v>
                </c:pt>
                <c:pt idx="5">
                  <c:v>1～4人</c:v>
                </c:pt>
              </c:strCache>
            </c:strRef>
          </c:cat>
          <c:val>
            <c:numRef>
              <c:f>'38（問31）'!$BC$25:$BC$30</c:f>
              <c:numCache>
                <c:formatCode>0.0%</c:formatCode>
                <c:ptCount val="6"/>
                <c:pt idx="0">
                  <c:v>0.42857142857142855</c:v>
                </c:pt>
                <c:pt idx="1">
                  <c:v>0.42857142857142855</c:v>
                </c:pt>
                <c:pt idx="2">
                  <c:v>0.5</c:v>
                </c:pt>
                <c:pt idx="3">
                  <c:v>0.43209876543209874</c:v>
                </c:pt>
                <c:pt idx="4">
                  <c:v>0.36212624584717606</c:v>
                </c:pt>
                <c:pt idx="5">
                  <c:v>0.32983193277310924</c:v>
                </c:pt>
              </c:numCache>
            </c:numRef>
          </c:val>
          <c:extLst>
            <c:ext xmlns:c16="http://schemas.microsoft.com/office/drawing/2014/chart" uri="{C3380CC4-5D6E-409C-BE32-E72D297353CC}">
              <c16:uniqueId val="{00000001-4314-4D23-A71A-09ABEEDAC11D}"/>
            </c:ext>
          </c:extLst>
        </c:ser>
        <c:ser>
          <c:idx val="1"/>
          <c:order val="1"/>
          <c:tx>
            <c:strRef>
              <c:f>'38（問31）'!$BD$24</c:f>
              <c:strCache>
                <c:ptCount val="1"/>
                <c:pt idx="0">
                  <c:v>5%以上
10%未満</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2"/>
              <c:layout>
                <c:manualLayout>
                  <c:x val="-1.8214137706470901E-2"/>
                  <c:y val="4.968805227116499E-3"/>
                </c:manualLayout>
              </c:layout>
              <c:numFmt formatCode="0.0%;\-#;;" sourceLinked="0"/>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314-4D23-A71A-09ABEEDAC11D}"/>
                </c:ext>
              </c:extLst>
            </c:dLbl>
            <c:dLbl>
              <c:idx val="3"/>
              <c:layout>
                <c:manualLayout>
                  <c:x val="-2.1411192214111922E-2"/>
                  <c:y val="1.006922393240458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4314-4D23-A71A-09ABEEDAC11D}"/>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4314-4D23-A71A-09ABEEDAC11D}"/>
                </c:ext>
              </c:extLst>
            </c:dLbl>
            <c:dLbl>
              <c:idx val="5"/>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314-4D23-A71A-09ABEEDAC11D}"/>
                </c:ext>
              </c:extLst>
            </c:dLbl>
            <c:numFmt formatCode="0.0%;\-#;;" sourceLinked="0"/>
            <c:spPr>
              <a:solidFill>
                <a:schemeClr val="bg1"/>
              </a:solidFill>
              <a:ln>
                <a:solidFill>
                  <a:srgbClr val="000000"/>
                </a:solid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'38（問31）'!$BB$25:$BB$30</c:f>
              <c:strCache>
                <c:ptCount val="6"/>
                <c:pt idx="0">
                  <c:v>100人以上</c:v>
                </c:pt>
                <c:pt idx="1">
                  <c:v>50～99人</c:v>
                </c:pt>
                <c:pt idx="2">
                  <c:v>30～49人</c:v>
                </c:pt>
                <c:pt idx="3">
                  <c:v>10～29人</c:v>
                </c:pt>
                <c:pt idx="4">
                  <c:v>5～9人</c:v>
                </c:pt>
                <c:pt idx="5">
                  <c:v>1～4人</c:v>
                </c:pt>
              </c:strCache>
            </c:strRef>
          </c:cat>
          <c:val>
            <c:numRef>
              <c:f>'38（問31）'!$BD$25:$BD$30</c:f>
              <c:numCache>
                <c:formatCode>0.0%</c:formatCode>
                <c:ptCount val="6"/>
                <c:pt idx="0">
                  <c:v>0</c:v>
                </c:pt>
                <c:pt idx="1">
                  <c:v>7.1428571428571425E-2</c:v>
                </c:pt>
                <c:pt idx="2">
                  <c:v>3.125E-2</c:v>
                </c:pt>
                <c:pt idx="3">
                  <c:v>0</c:v>
                </c:pt>
                <c:pt idx="4">
                  <c:v>0</c:v>
                </c:pt>
                <c:pt idx="5">
                  <c:v>0</c:v>
                </c:pt>
              </c:numCache>
            </c:numRef>
          </c:val>
          <c:extLst>
            <c:ext xmlns:c16="http://schemas.microsoft.com/office/drawing/2014/chart" uri="{C3380CC4-5D6E-409C-BE32-E72D297353CC}">
              <c16:uniqueId val="{00000006-4314-4D23-A71A-09ABEEDAC11D}"/>
            </c:ext>
          </c:extLst>
        </c:ser>
        <c:ser>
          <c:idx val="2"/>
          <c:order val="2"/>
          <c:tx>
            <c:strRef>
              <c:f>'38（問31）'!$BE$24</c:f>
              <c:strCache>
                <c:ptCount val="1"/>
                <c:pt idx="0">
                  <c:v>10%以上
20%未満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2"/>
              <c:layout>
                <c:manualLayout>
                  <c:x val="2.0395476881179325E-3"/>
                  <c:y val="4.968805227116499E-3"/>
                </c:manualLayout>
              </c:layout>
              <c:numFmt formatCode="0.0%;\-#;;" sourceLinked="0"/>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4314-4D23-A71A-09ABEEDAC11D}"/>
                </c:ext>
              </c:extLst>
            </c:dLbl>
            <c:dLbl>
              <c:idx val="3"/>
              <c:layout>
                <c:manualLayout>
                  <c:x val="-1.2469777174056991E-3"/>
                  <c:y val="4.968985618370737E-3"/>
                </c:manualLayout>
              </c:layout>
              <c:numFmt formatCode="0.0%;\-#;;" sourceLinked="0"/>
              <c:spPr>
                <a:solidFill>
                  <a:schemeClr val="bg1"/>
                </a:solidFill>
                <a:ln>
                  <a:solidFill>
                    <a:srgbClr val="000000"/>
                  </a:solidFill>
                </a:ln>
              </c:spPr>
              <c:txPr>
                <a:bodyPr/>
                <a:lstStyle/>
                <a:p>
                  <a:pPr>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4314-4D23-A71A-09ABEEDAC11D}"/>
                </c:ext>
              </c:extLst>
            </c:dLbl>
            <c:dLbl>
              <c:idx val="4"/>
              <c:layout>
                <c:manualLayout>
                  <c:x val="-3.4598750600672752E-2"/>
                  <c:y val="-4.993757802746566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4314-4D23-A71A-09ABEEDAC11D}"/>
                </c:ext>
              </c:extLst>
            </c:dLbl>
            <c:dLbl>
              <c:idx val="5"/>
              <c:layout>
                <c:manualLayout>
                  <c:x val="-2.114368092263335E-2"/>
                  <c:y val="-4.9937578027465894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4314-4D23-A71A-09ABEEDAC11D}"/>
                </c:ext>
              </c:extLst>
            </c:dLbl>
            <c:numFmt formatCode="0.0%;\-#;;" sourceLinked="0"/>
            <c:spPr>
              <a:solidFill>
                <a:schemeClr val="bg1"/>
              </a:solidFill>
              <a:ln>
                <a:solidFill>
                  <a:srgbClr val="000000"/>
                </a:solid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'38（問31）'!$BB$25:$BB$30</c:f>
              <c:strCache>
                <c:ptCount val="6"/>
                <c:pt idx="0">
                  <c:v>100人以上</c:v>
                </c:pt>
                <c:pt idx="1">
                  <c:v>50～99人</c:v>
                </c:pt>
                <c:pt idx="2">
                  <c:v>30～49人</c:v>
                </c:pt>
                <c:pt idx="3">
                  <c:v>10～29人</c:v>
                </c:pt>
                <c:pt idx="4">
                  <c:v>5～9人</c:v>
                </c:pt>
                <c:pt idx="5">
                  <c:v>1～4人</c:v>
                </c:pt>
              </c:strCache>
            </c:strRef>
          </c:cat>
          <c:val>
            <c:numRef>
              <c:f>'38（問31）'!$BE$25:$BE$30</c:f>
              <c:numCache>
                <c:formatCode>0.0%</c:formatCode>
                <c:ptCount val="6"/>
                <c:pt idx="0">
                  <c:v>0</c:v>
                </c:pt>
                <c:pt idx="1">
                  <c:v>0.14285714285714285</c:v>
                </c:pt>
                <c:pt idx="2">
                  <c:v>0.125</c:v>
                </c:pt>
                <c:pt idx="3">
                  <c:v>3.292181069958848E-2</c:v>
                </c:pt>
                <c:pt idx="4">
                  <c:v>3.3222591362126247E-3</c:v>
                </c:pt>
                <c:pt idx="5">
                  <c:v>2.1008403361344537E-3</c:v>
                </c:pt>
              </c:numCache>
            </c:numRef>
          </c:val>
          <c:extLst>
            <c:ext xmlns:c16="http://schemas.microsoft.com/office/drawing/2014/chart" uri="{C3380CC4-5D6E-409C-BE32-E72D297353CC}">
              <c16:uniqueId val="{0000000B-4314-4D23-A71A-09ABEEDAC11D}"/>
            </c:ext>
          </c:extLst>
        </c:ser>
        <c:ser>
          <c:idx val="3"/>
          <c:order val="3"/>
          <c:tx>
            <c:strRef>
              <c:f>'38（問31）'!$BF$24</c:f>
              <c:strCache>
                <c:ptCount val="1"/>
                <c:pt idx="0">
                  <c:v>20%以上
30%未満</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1.4762299449410929E-3"/>
                  <c:y val="-3.9642613907104672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4314-4D23-A71A-09ABEEDAC11D}"/>
                </c:ext>
              </c:extLst>
            </c:dLbl>
            <c:dLbl>
              <c:idx val="3"/>
              <c:layout>
                <c:manualLayout>
                  <c:x val="4.2033092811980914E-3"/>
                  <c:y val="4.96898561837073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4314-4D23-A71A-09ABEEDAC11D}"/>
                </c:ext>
              </c:extLst>
            </c:dLbl>
            <c:dLbl>
              <c:idx val="4"/>
              <c:layout>
                <c:manualLayout>
                  <c:x val="-7.2616511595348992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4314-4D23-A71A-09ABEEDAC11D}"/>
                </c:ext>
              </c:extLst>
            </c:dLbl>
            <c:dLbl>
              <c:idx val="5"/>
              <c:layout>
                <c:manualLayout>
                  <c:x val="6.2759046037073329E-3"/>
                  <c:y val="-5.018529987122373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4314-4D23-A71A-09ABEEDAC11D}"/>
                </c:ext>
              </c:extLst>
            </c:dLbl>
            <c:numFmt formatCode="0.0%;\-#;;" sourceLinked="0"/>
            <c:spPr>
              <a:solidFill>
                <a:schemeClr val="bg1"/>
              </a:solidFill>
              <a:ln>
                <a:solidFill>
                  <a:sysClr val="windowText" lastClr="000000"/>
                </a:solidFill>
              </a:ln>
            </c:spPr>
            <c:txPr>
              <a:bodyPr/>
              <a:lstStyle/>
              <a:p>
                <a:pPr>
                  <a:defRPr sz="7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'38（問31）'!$BB$25:$BB$30</c:f>
              <c:strCache>
                <c:ptCount val="6"/>
                <c:pt idx="0">
                  <c:v>100人以上</c:v>
                </c:pt>
                <c:pt idx="1">
                  <c:v>50～99人</c:v>
                </c:pt>
                <c:pt idx="2">
                  <c:v>30～49人</c:v>
                </c:pt>
                <c:pt idx="3">
                  <c:v>10～29人</c:v>
                </c:pt>
                <c:pt idx="4">
                  <c:v>5～9人</c:v>
                </c:pt>
                <c:pt idx="5">
                  <c:v>1～4人</c:v>
                </c:pt>
              </c:strCache>
            </c:strRef>
          </c:cat>
          <c:val>
            <c:numRef>
              <c:f>'38（問31）'!$BF$25:$BF$30</c:f>
              <c:numCache>
                <c:formatCode>0.0%</c:formatCode>
                <c:ptCount val="6"/>
                <c:pt idx="0">
                  <c:v>0</c:v>
                </c:pt>
                <c:pt idx="1">
                  <c:v>7.1428571428571425E-2</c:v>
                </c:pt>
                <c:pt idx="2">
                  <c:v>0.125</c:v>
                </c:pt>
                <c:pt idx="3">
                  <c:v>9.0534979423868317E-2</c:v>
                </c:pt>
                <c:pt idx="4">
                  <c:v>1.9933554817275746E-2</c:v>
                </c:pt>
                <c:pt idx="5">
                  <c:v>4.2016806722689074E-3</c:v>
                </c:pt>
              </c:numCache>
            </c:numRef>
          </c:val>
          <c:extLst>
            <c:ext xmlns:c16="http://schemas.microsoft.com/office/drawing/2014/chart" uri="{C3380CC4-5D6E-409C-BE32-E72D297353CC}">
              <c16:uniqueId val="{00000010-4314-4D23-A71A-09ABEEDAC11D}"/>
            </c:ext>
          </c:extLst>
        </c:ser>
        <c:ser>
          <c:idx val="4"/>
          <c:order val="4"/>
          <c:tx>
            <c:strRef>
              <c:f>'38（問31）'!$BG$24</c:f>
              <c:strCache>
                <c:ptCount val="1"/>
                <c:pt idx="0">
                  <c:v>30%以上
40%未満</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100917431192660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4314-4D23-A71A-09ABEEDAC11D}"/>
                </c:ext>
              </c:extLst>
            </c:dLbl>
            <c:dLbl>
              <c:idx val="1"/>
              <c:layout>
                <c:manualLayout>
                  <c:x val="-2.9972603789489819E-3"/>
                  <c:y val="5.034215540063222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4314-4D23-A71A-09ABEEDAC11D}"/>
                </c:ext>
              </c:extLst>
            </c:dLbl>
            <c:dLbl>
              <c:idx val="3"/>
              <c:layout>
                <c:manualLayout>
                  <c:x val="-8.9124323178969029E-3"/>
                  <c:y val="4.96898561837073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4314-4D23-A71A-09ABEEDAC11D}"/>
                </c:ext>
              </c:extLst>
            </c:dLbl>
            <c:dLbl>
              <c:idx val="4"/>
              <c:layout>
                <c:manualLayout>
                  <c:x val="-3.8939375999052749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4314-4D23-A71A-09ABEEDAC11D}"/>
                </c:ext>
              </c:extLst>
            </c:dLbl>
            <c:dLbl>
              <c:idx val="5"/>
              <c:layout>
                <c:manualLayout>
                  <c:x val="2.8041333852970446E-2"/>
                  <c:y val="-6.5665949059761202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4314-4D23-A71A-09ABEEDAC11D}"/>
                </c:ext>
              </c:extLst>
            </c:dLbl>
            <c:numFmt formatCode="0.0%;\-#;;" sourceLinked="0"/>
            <c:spPr>
              <a:solidFill>
                <a:schemeClr val="bg1"/>
              </a:solidFill>
              <a:ln>
                <a:solidFill>
                  <a:sysClr val="windowText" lastClr="000000"/>
                </a:solidFill>
              </a:ln>
            </c:spPr>
            <c:txPr>
              <a:bodyPr/>
              <a:lstStyle/>
              <a:p>
                <a:pPr>
                  <a:defRPr sz="7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'38（問31）'!$BB$25:$BB$30</c:f>
              <c:strCache>
                <c:ptCount val="6"/>
                <c:pt idx="0">
                  <c:v>100人以上</c:v>
                </c:pt>
                <c:pt idx="1">
                  <c:v>50～99人</c:v>
                </c:pt>
                <c:pt idx="2">
                  <c:v>30～49人</c:v>
                </c:pt>
                <c:pt idx="3">
                  <c:v>10～29人</c:v>
                </c:pt>
                <c:pt idx="4">
                  <c:v>5～9人</c:v>
                </c:pt>
                <c:pt idx="5">
                  <c:v>1～4人</c:v>
                </c:pt>
              </c:strCache>
            </c:strRef>
          </c:cat>
          <c:val>
            <c:numRef>
              <c:f>'38（問31）'!$BG$25:$BG$30</c:f>
              <c:numCache>
                <c:formatCode>0.0%</c:formatCode>
                <c:ptCount val="6"/>
                <c:pt idx="0">
                  <c:v>0.42857142857142855</c:v>
                </c:pt>
                <c:pt idx="1">
                  <c:v>0.21428571428571427</c:v>
                </c:pt>
                <c:pt idx="2">
                  <c:v>6.25E-2</c:v>
                </c:pt>
                <c:pt idx="3">
                  <c:v>8.2304526748971193E-2</c:v>
                </c:pt>
                <c:pt idx="4">
                  <c:v>8.9700996677740868E-2</c:v>
                </c:pt>
                <c:pt idx="5">
                  <c:v>3.3613445378151259E-2</c:v>
                </c:pt>
              </c:numCache>
            </c:numRef>
          </c:val>
          <c:extLst>
            <c:ext xmlns:c16="http://schemas.microsoft.com/office/drawing/2014/chart" uri="{C3380CC4-5D6E-409C-BE32-E72D297353CC}">
              <c16:uniqueId val="{00000016-4314-4D23-A71A-09ABEEDAC11D}"/>
            </c:ext>
          </c:extLst>
        </c:ser>
        <c:ser>
          <c:idx val="5"/>
          <c:order val="5"/>
          <c:tx>
            <c:strRef>
              <c:f>'38（問31）'!$BH$24</c:f>
              <c:strCache>
                <c:ptCount val="1"/>
                <c:pt idx="0">
                  <c:v>40%以上
50%未満</c:v>
                </c:pt>
              </c:strCache>
            </c:strRef>
          </c:tx>
          <c:spPr>
            <a:pattFill prst="smCheck">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1.9241565607218805E-2"/>
                  <c:y val="-3.9642613907104672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4314-4D23-A71A-09ABEEDAC11D}"/>
                </c:ext>
              </c:extLst>
            </c:dLbl>
            <c:dLbl>
              <c:idx val="2"/>
              <c:layout>
                <c:manualLayout>
                  <c:x val="1.677950840086595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4314-4D23-A71A-09ABEEDAC11D}"/>
                </c:ext>
              </c:extLst>
            </c:dLbl>
            <c:dLbl>
              <c:idx val="3"/>
              <c:layout>
                <c:manualLayout>
                  <c:x val="3.9764347092364795E-3"/>
                  <c:y val="5.075545332114384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4314-4D23-A71A-09ABEEDAC11D}"/>
                </c:ext>
              </c:extLst>
            </c:dLbl>
            <c:dLbl>
              <c:idx val="4"/>
              <c:layout>
                <c:manualLayout>
                  <c:x val="1.16788321167883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4314-4D23-A71A-09ABEEDAC11D}"/>
                </c:ext>
              </c:extLst>
            </c:dLbl>
            <c:dLbl>
              <c:idx val="5"/>
              <c:layout>
                <c:manualLayout>
                  <c:x val="3.0251021253922206E-2"/>
                  <c:y val="4.96880522711649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4314-4D23-A71A-09ABEEDAC11D}"/>
                </c:ext>
              </c:extLst>
            </c:dLbl>
            <c:numFmt formatCode="0.0%;\-#;;" sourceLinked="0"/>
            <c:spPr>
              <a:solidFill>
                <a:schemeClr val="bg1"/>
              </a:solidFill>
              <a:ln>
                <a:solidFill>
                  <a:sysClr val="windowText" lastClr="000000"/>
                </a:solidFill>
              </a:ln>
            </c:spPr>
            <c:txPr>
              <a:bodyPr/>
              <a:lstStyle/>
              <a:p>
                <a:pPr>
                  <a:defRPr sz="7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'38（問31）'!$BB$25:$BB$30</c:f>
              <c:strCache>
                <c:ptCount val="6"/>
                <c:pt idx="0">
                  <c:v>100人以上</c:v>
                </c:pt>
                <c:pt idx="1">
                  <c:v>50～99人</c:v>
                </c:pt>
                <c:pt idx="2">
                  <c:v>30～49人</c:v>
                </c:pt>
                <c:pt idx="3">
                  <c:v>10～29人</c:v>
                </c:pt>
                <c:pt idx="4">
                  <c:v>5～9人</c:v>
                </c:pt>
                <c:pt idx="5">
                  <c:v>1～4人</c:v>
                </c:pt>
              </c:strCache>
            </c:strRef>
          </c:cat>
          <c:val>
            <c:numRef>
              <c:f>'38（問31）'!$BH$25:$BH$30</c:f>
              <c:numCache>
                <c:formatCode>0.0%</c:formatCode>
                <c:ptCount val="6"/>
                <c:pt idx="0">
                  <c:v>0</c:v>
                </c:pt>
                <c:pt idx="1">
                  <c:v>0</c:v>
                </c:pt>
                <c:pt idx="2">
                  <c:v>3.125E-2</c:v>
                </c:pt>
                <c:pt idx="3">
                  <c:v>2.0576131687242798E-2</c:v>
                </c:pt>
                <c:pt idx="4">
                  <c:v>6.6445182724252493E-3</c:v>
                </c:pt>
                <c:pt idx="5">
                  <c:v>0</c:v>
                </c:pt>
              </c:numCache>
            </c:numRef>
          </c:val>
          <c:extLst>
            <c:ext xmlns:c16="http://schemas.microsoft.com/office/drawing/2014/chart" uri="{C3380CC4-5D6E-409C-BE32-E72D297353CC}">
              <c16:uniqueId val="{0000001C-4314-4D23-A71A-09ABEEDAC11D}"/>
            </c:ext>
          </c:extLst>
        </c:ser>
        <c:ser>
          <c:idx val="6"/>
          <c:order val="6"/>
          <c:tx>
            <c:strRef>
              <c:f>'38（問31）'!$BI$24</c:f>
              <c:strCache>
                <c:ptCount val="1"/>
                <c:pt idx="0">
                  <c:v>50%以上</c:v>
                </c:pt>
              </c:strCache>
            </c:strRef>
          </c:tx>
          <c:spPr>
            <a:pattFill prst="dashHorz">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5"/>
              <c:layout>
                <c:manualLayout>
                  <c:x val="3.2713723284589429E-2"/>
                  <c:y val="-6.5806739085793746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4314-4D23-A71A-09ABEEDAC11D}"/>
                </c:ext>
              </c:extLst>
            </c:dLbl>
            <c:numFmt formatCode="0.0%;\-#;;" sourceLinked="0"/>
            <c:spPr>
              <a:solidFill>
                <a:schemeClr val="bg1"/>
              </a:solidFill>
              <a:ln>
                <a:solidFill>
                  <a:sysClr val="windowText" lastClr="000000"/>
                </a:solidFill>
              </a:ln>
            </c:spPr>
            <c:txPr>
              <a:bodyPr/>
              <a:lstStyle/>
              <a:p>
                <a:pPr>
                  <a:defRPr sz="7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'38（問31）'!$BB$25:$BB$30</c:f>
              <c:strCache>
                <c:ptCount val="6"/>
                <c:pt idx="0">
                  <c:v>100人以上</c:v>
                </c:pt>
                <c:pt idx="1">
                  <c:v>50～99人</c:v>
                </c:pt>
                <c:pt idx="2">
                  <c:v>30～49人</c:v>
                </c:pt>
                <c:pt idx="3">
                  <c:v>10～29人</c:v>
                </c:pt>
                <c:pt idx="4">
                  <c:v>5～9人</c:v>
                </c:pt>
                <c:pt idx="5">
                  <c:v>1～4人</c:v>
                </c:pt>
              </c:strCache>
            </c:strRef>
          </c:cat>
          <c:val>
            <c:numRef>
              <c:f>'38（問31）'!$BI$25:$BI$30</c:f>
              <c:numCache>
                <c:formatCode>0.0%</c:formatCode>
                <c:ptCount val="6"/>
                <c:pt idx="0">
                  <c:v>0.14285714285714285</c:v>
                </c:pt>
                <c:pt idx="1">
                  <c:v>7.1428571428571425E-2</c:v>
                </c:pt>
                <c:pt idx="2">
                  <c:v>9.375E-2</c:v>
                </c:pt>
                <c:pt idx="3">
                  <c:v>0.23456790123456789</c:v>
                </c:pt>
                <c:pt idx="4">
                  <c:v>0.26578073089700999</c:v>
                </c:pt>
                <c:pt idx="5">
                  <c:v>0.23739495798319327</c:v>
                </c:pt>
              </c:numCache>
            </c:numRef>
          </c:val>
          <c:extLst>
            <c:ext xmlns:c16="http://schemas.microsoft.com/office/drawing/2014/chart" uri="{C3380CC4-5D6E-409C-BE32-E72D297353CC}">
              <c16:uniqueId val="{0000001E-4314-4D23-A71A-09ABEEDAC11D}"/>
            </c:ext>
          </c:extLst>
        </c:ser>
        <c:ser>
          <c:idx val="7"/>
          <c:order val="7"/>
          <c:tx>
            <c:strRef>
              <c:f>'38（問31）'!$BJ$24</c:f>
              <c:strCache>
                <c:ptCount val="1"/>
                <c:pt idx="0">
                  <c:v>無回答</c:v>
                </c:pt>
              </c:strCache>
            </c:strRef>
          </c:tx>
          <c:spPr>
            <a:pattFill prst="dkVert">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solidFill>
                <a:schemeClr val="bg1"/>
              </a:solidFill>
              <a:ln>
                <a:solidFill>
                  <a:sysClr val="windowText" lastClr="000000"/>
                </a:solidFill>
              </a:ln>
            </c:spPr>
            <c:txPr>
              <a:bodyPr/>
              <a:lstStyle/>
              <a:p>
                <a:pPr>
                  <a:defRPr sz="7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'38（問31）'!$BB$25:$BB$30</c:f>
              <c:strCache>
                <c:ptCount val="6"/>
                <c:pt idx="0">
                  <c:v>100人以上</c:v>
                </c:pt>
                <c:pt idx="1">
                  <c:v>50～99人</c:v>
                </c:pt>
                <c:pt idx="2">
                  <c:v>30～49人</c:v>
                </c:pt>
                <c:pt idx="3">
                  <c:v>10～29人</c:v>
                </c:pt>
                <c:pt idx="4">
                  <c:v>5～9人</c:v>
                </c:pt>
                <c:pt idx="5">
                  <c:v>1～4人</c:v>
                </c:pt>
              </c:strCache>
            </c:strRef>
          </c:cat>
          <c:val>
            <c:numRef>
              <c:f>'38（問31）'!$BJ$25:$BJ$30</c:f>
              <c:numCache>
                <c:formatCode>0.0%</c:formatCode>
                <c:ptCount val="6"/>
                <c:pt idx="0">
                  <c:v>0</c:v>
                </c:pt>
                <c:pt idx="1">
                  <c:v>0</c:v>
                </c:pt>
                <c:pt idx="2">
                  <c:v>3.125E-2</c:v>
                </c:pt>
                <c:pt idx="3">
                  <c:v>0.10699588477366255</c:v>
                </c:pt>
                <c:pt idx="4">
                  <c:v>0.25249169435215946</c:v>
                </c:pt>
                <c:pt idx="5">
                  <c:v>0.39285714285714285</c:v>
                </c:pt>
              </c:numCache>
            </c:numRef>
          </c:val>
          <c:extLst>
            <c:ext xmlns:c16="http://schemas.microsoft.com/office/drawing/2014/chart" uri="{C3380CC4-5D6E-409C-BE32-E72D297353CC}">
              <c16:uniqueId val="{0000001F-4314-4D23-A71A-09ABEEDAC11D}"/>
            </c:ext>
          </c:extLst>
        </c:ser>
        <c:dLbls>
          <c:showLegendKey val="0"/>
          <c:showVal val="0"/>
          <c:showCatName val="0"/>
          <c:showSerName val="0"/>
          <c:showPercent val="0"/>
          <c:showBubbleSize val="0"/>
        </c:dLbls>
        <c:gapWidth val="30"/>
        <c:overlap val="100"/>
        <c:axId val="88212992"/>
        <c:axId val="88214528"/>
      </c:barChart>
      <c:catAx>
        <c:axId val="8821299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214528"/>
        <c:crosses val="autoZero"/>
        <c:auto val="1"/>
        <c:lblAlgn val="ctr"/>
        <c:lblOffset val="100"/>
        <c:tickLblSkip val="1"/>
        <c:tickMarkSkip val="1"/>
        <c:noMultiLvlLbl val="0"/>
      </c:catAx>
      <c:valAx>
        <c:axId val="8821452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212992"/>
        <c:crosses val="autoZero"/>
        <c:crossBetween val="between"/>
        <c:majorUnit val="0.2"/>
      </c:valAx>
      <c:spPr>
        <a:noFill/>
        <a:ln w="25400">
          <a:noFill/>
        </a:ln>
      </c:spPr>
    </c:plotArea>
    <c:legend>
      <c:legendPos val="r"/>
      <c:layout>
        <c:manualLayout>
          <c:xMode val="edge"/>
          <c:yMode val="edge"/>
          <c:x val="0.84958275758705648"/>
          <c:y val="1.8726591760299626E-2"/>
          <c:w val="0.1350976392574883"/>
          <c:h val="0.8988795501685884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6699274154248634"/>
          <c:y val="5.5865921787709499E-3"/>
        </c:manualLayout>
      </c:layout>
      <c:overlay val="0"/>
      <c:spPr>
        <a:noFill/>
        <a:ln w="25400">
          <a:noFill/>
        </a:ln>
      </c:spPr>
      <c:txPr>
        <a:bodyPr/>
        <a:lstStyle/>
        <a:p>
          <a:pPr>
            <a:defRPr sz="1000" b="0" i="0" u="none" strike="noStrike" baseline="0">
              <a:solidFill>
                <a:srgbClr val="000000"/>
              </a:solidFill>
              <a:latin typeface="ＭＳ Ｐゴシック" panose="020B0600070205080204" pitchFamily="50" charset="-128"/>
              <a:ea typeface="ＭＳ Ｐゴシック" panose="020B0600070205080204" pitchFamily="50" charset="-128"/>
              <a:cs typeface="HG丸ｺﾞｼｯｸM-PRO"/>
            </a:defRPr>
          </a:pPr>
          <a:endParaRPr lang="ja-JP"/>
        </a:p>
      </c:tx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6069523882804548"/>
          <c:y val="0.13407821229050279"/>
          <c:w val="0.53637419101113992"/>
          <c:h val="0.86592178770949724"/>
        </c:manualLayout>
      </c:layout>
      <c:pie3DChart>
        <c:varyColors val="1"/>
        <c:ser>
          <c:idx val="0"/>
          <c:order val="0"/>
          <c:tx>
            <c:strRef>
              <c:f>'39（問32）'!$BB$6</c:f>
              <c:strCache>
                <c:ptCount val="1"/>
                <c:pt idx="0">
                  <c:v>全　体</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60">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0502-4B5B-BF73-D9F31A39390B}"/>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3-0502-4B5B-BF73-D9F31A39390B}"/>
              </c:ext>
            </c:extLst>
          </c:dPt>
          <c:dPt>
            <c:idx val="2"/>
            <c:bubble3D val="0"/>
            <c:spPr>
              <a:pattFill prst="pct10">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5-0502-4B5B-BF73-D9F31A39390B}"/>
              </c:ext>
            </c:extLst>
          </c:dPt>
          <c:dLbls>
            <c:dLbl>
              <c:idx val="0"/>
              <c:layout>
                <c:manualLayout>
                  <c:x val="8.4138774184171608E-2"/>
                  <c:y val="2.7229724776023107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0502-4B5B-BF73-D9F31A39390B}"/>
                </c:ext>
              </c:extLst>
            </c:dLbl>
            <c:dLbl>
              <c:idx val="1"/>
              <c:layout>
                <c:manualLayout>
                  <c:x val="-7.2700847247514258E-2"/>
                  <c:y val="-1.564245810055866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502-4B5B-BF73-D9F31A39390B}"/>
                </c:ext>
              </c:extLst>
            </c:dLbl>
            <c:dLbl>
              <c:idx val="2"/>
              <c:layout>
                <c:manualLayout>
                  <c:x val="-0.1955276274504775"/>
                  <c:y val="3.9106145251396648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0502-4B5B-BF73-D9F31A39390B}"/>
                </c:ext>
              </c:extLst>
            </c:dLbl>
            <c:spPr>
              <a:noFill/>
              <a:ln>
                <a:noFill/>
              </a:ln>
              <a:effectLst/>
            </c:spPr>
            <c:txPr>
              <a:bodyPr/>
              <a:lstStyle/>
              <a:p>
                <a:pPr>
                  <a:defRPr sz="900"/>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'39（問32）'!$BC$5:$BE$5</c:f>
              <c:strCache>
                <c:ptCount val="3"/>
                <c:pt idx="0">
                  <c:v>している</c:v>
                </c:pt>
                <c:pt idx="1">
                  <c:v>していない</c:v>
                </c:pt>
                <c:pt idx="2">
                  <c:v>無回答</c:v>
                </c:pt>
              </c:strCache>
            </c:strRef>
          </c:cat>
          <c:val>
            <c:numRef>
              <c:f>'39（問32）'!$BC$6:$BE$6</c:f>
              <c:numCache>
                <c:formatCode>0.0%</c:formatCode>
                <c:ptCount val="3"/>
                <c:pt idx="0">
                  <c:v>0.35866543095458758</c:v>
                </c:pt>
                <c:pt idx="1">
                  <c:v>0.58016682113067652</c:v>
                </c:pt>
                <c:pt idx="2">
                  <c:v>6.1167747914735865E-2</c:v>
                </c:pt>
              </c:numCache>
            </c:numRef>
          </c:val>
          <c:extLst>
            <c:ext xmlns:c16="http://schemas.microsoft.com/office/drawing/2014/chart" uri="{C3380CC4-5D6E-409C-BE32-E72D297353CC}">
              <c16:uniqueId val="{00000006-0502-4B5B-BF73-D9F31A39390B}"/>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4701514102268152"/>
          <c:y val="0.64618249534450656"/>
          <c:w val="0.23745911239922368"/>
          <c:h val="0.31658997932521005"/>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panose="020B0600070205080204" pitchFamily="50" charset="-128"/>
              <a:ea typeface="ＭＳ Ｐゴシック" panose="020B0600070205080204" pitchFamily="50" charset="-128"/>
              <a:cs typeface="HG丸ｺﾞｼｯｸM-PRO"/>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7.1104387291981846E-2"/>
          <c:y val="1.3262599469496022E-2"/>
        </c:manualLayout>
      </c:layout>
      <c:overlay val="0"/>
      <c:spPr>
        <a:noFill/>
        <a:ln w="25400">
          <a:noFill/>
        </a:ln>
      </c:spPr>
    </c:title>
    <c:autoTitleDeleted val="0"/>
    <c:plotArea>
      <c:layout>
        <c:manualLayout>
          <c:layoutTarget val="inner"/>
          <c:xMode val="edge"/>
          <c:yMode val="edge"/>
          <c:x val="0.14826032132032529"/>
          <c:y val="7.161803713527852E-2"/>
          <c:w val="0.69289007310927531"/>
          <c:h val="0.85411140583554379"/>
        </c:manualLayout>
      </c:layout>
      <c:barChart>
        <c:barDir val="bar"/>
        <c:grouping val="percentStacked"/>
        <c:varyColors val="0"/>
        <c:ser>
          <c:idx val="0"/>
          <c:order val="0"/>
          <c:tx>
            <c:strRef>
              <c:f>'39（問32）'!$BC$10</c:f>
              <c:strCache>
                <c:ptCount val="1"/>
                <c:pt idx="0">
                  <c:v>している</c:v>
                </c:pt>
              </c:strCache>
            </c:strRef>
          </c:tx>
          <c:spPr>
            <a:pattFill prst="pct60">
              <a:fgClr>
                <a:schemeClr val="tx1"/>
              </a:fgClr>
              <a:bgClr>
                <a:schemeClr val="bg1"/>
              </a:bgClr>
            </a:pattFill>
            <a:ln w="12700">
              <a:solidFill>
                <a:srgbClr val="000000"/>
              </a:solidFill>
              <a:prstDash val="solid"/>
            </a:ln>
          </c:spPr>
          <c:invertIfNegative val="0"/>
          <c:dLbls>
            <c:dLbl>
              <c:idx val="3"/>
              <c:layout>
                <c:manualLayout>
                  <c:x val="2.2848673942341621E-2"/>
                  <c:y val="-9.93058891511212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373-46F2-9868-5F293BD95799}"/>
                </c:ext>
              </c:extLst>
            </c:dLbl>
            <c:dLbl>
              <c:idx val="5"/>
              <c:layout>
                <c:manualLayout>
                  <c:x val="2.0940541453691444E-3"/>
                  <c:y val="4.35263894400474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373-46F2-9868-5F293BD95799}"/>
                </c:ext>
              </c:extLst>
            </c:dLbl>
            <c:dLbl>
              <c:idx val="10"/>
              <c:layout>
                <c:manualLayout>
                  <c:x val="1.9976706488017956E-2"/>
                  <c:y val="2.679810912230150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373-46F2-9868-5F293BD95799}"/>
                </c:ext>
              </c:extLst>
            </c:dLbl>
            <c:dLbl>
              <c:idx val="12"/>
              <c:layout>
                <c:manualLayout>
                  <c:x val="3.1160873646301169E-3"/>
                  <c:y val="-1.19690608965656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373-46F2-9868-5F293BD95799}"/>
                </c:ext>
              </c:extLst>
            </c:dLbl>
            <c:numFmt formatCode="0.0%;\-#;;" sourceLinked="0"/>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'39（問32）'!$BB$11:$BB$23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'39（問32）'!$BC$11:$BC$23</c:f>
              <c:numCache>
                <c:formatCode>0.0%</c:formatCode>
                <c:ptCount val="13"/>
                <c:pt idx="0">
                  <c:v>0</c:v>
                </c:pt>
                <c:pt idx="1">
                  <c:v>0.38317757009345793</c:v>
                </c:pt>
                <c:pt idx="2">
                  <c:v>0.37903225806451613</c:v>
                </c:pt>
                <c:pt idx="3">
                  <c:v>0.39130434782608697</c:v>
                </c:pt>
                <c:pt idx="4">
                  <c:v>0.49333333333333335</c:v>
                </c:pt>
                <c:pt idx="5">
                  <c:v>0.27272727272727271</c:v>
                </c:pt>
                <c:pt idx="6">
                  <c:v>0.1111111111111111</c:v>
                </c:pt>
                <c:pt idx="7">
                  <c:v>0.5625</c:v>
                </c:pt>
                <c:pt idx="8">
                  <c:v>0.27748691099476441</c:v>
                </c:pt>
                <c:pt idx="9">
                  <c:v>0.76923076923076927</c:v>
                </c:pt>
                <c:pt idx="10">
                  <c:v>1</c:v>
                </c:pt>
                <c:pt idx="11">
                  <c:v>0.34502923976608185</c:v>
                </c:pt>
                <c:pt idx="12">
                  <c:v>0.29955947136563876</c:v>
                </c:pt>
              </c:numCache>
            </c:numRef>
          </c:val>
          <c:extLst>
            <c:ext xmlns:c16="http://schemas.microsoft.com/office/drawing/2014/chart" uri="{C3380CC4-5D6E-409C-BE32-E72D297353CC}">
              <c16:uniqueId val="{00000004-C373-46F2-9868-5F293BD95799}"/>
            </c:ext>
          </c:extLst>
        </c:ser>
        <c:ser>
          <c:idx val="1"/>
          <c:order val="1"/>
          <c:tx>
            <c:strRef>
              <c:f>'39（問32）'!$BD$10</c:f>
              <c:strCache>
                <c:ptCount val="1"/>
                <c:pt idx="0">
                  <c:v>していない</c:v>
                </c:pt>
              </c:strCache>
            </c:strRef>
          </c:tx>
          <c:spPr>
            <a:solidFill>
              <a:schemeClr val="bg1"/>
            </a:solidFill>
            <a:ln w="12700">
              <a:solidFill>
                <a:srgbClr val="000000"/>
              </a:solidFill>
              <a:prstDash val="solid"/>
            </a:ln>
          </c:spPr>
          <c:invertIfNegative val="0"/>
          <c:dLbls>
            <c:numFmt formatCode="0.0%;\-#;;" sourceLinked="0"/>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'39（問32）'!$BB$11:$BB$23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'39（問32）'!$BD$11:$BD$23</c:f>
              <c:numCache>
                <c:formatCode>0.0%</c:formatCode>
                <c:ptCount val="13"/>
                <c:pt idx="0">
                  <c:v>0</c:v>
                </c:pt>
                <c:pt idx="1">
                  <c:v>0.49532710280373832</c:v>
                </c:pt>
                <c:pt idx="2">
                  <c:v>0.55645161290322576</c:v>
                </c:pt>
                <c:pt idx="3">
                  <c:v>0.60869565217391308</c:v>
                </c:pt>
                <c:pt idx="4">
                  <c:v>0.47333333333333333</c:v>
                </c:pt>
                <c:pt idx="5">
                  <c:v>0.66666666666666663</c:v>
                </c:pt>
                <c:pt idx="6">
                  <c:v>0.72222222222222221</c:v>
                </c:pt>
                <c:pt idx="7">
                  <c:v>0.4375</c:v>
                </c:pt>
                <c:pt idx="8">
                  <c:v>0.64921465968586389</c:v>
                </c:pt>
                <c:pt idx="9">
                  <c:v>0.23076923076923078</c:v>
                </c:pt>
                <c:pt idx="10">
                  <c:v>0</c:v>
                </c:pt>
                <c:pt idx="11">
                  <c:v>0.60233918128654973</c:v>
                </c:pt>
                <c:pt idx="12">
                  <c:v>0.64757709251101325</c:v>
                </c:pt>
              </c:numCache>
            </c:numRef>
          </c:val>
          <c:extLst>
            <c:ext xmlns:c16="http://schemas.microsoft.com/office/drawing/2014/chart" uri="{C3380CC4-5D6E-409C-BE32-E72D297353CC}">
              <c16:uniqueId val="{00000005-C373-46F2-9868-5F293BD95799}"/>
            </c:ext>
          </c:extLst>
        </c:ser>
        <c:ser>
          <c:idx val="2"/>
          <c:order val="2"/>
          <c:tx>
            <c:strRef>
              <c:f>'39（問32）'!$BE$10</c:f>
              <c:strCache>
                <c:ptCount val="1"/>
                <c:pt idx="0">
                  <c:v>無回答</c:v>
                </c:pt>
              </c:strCache>
            </c:strRef>
          </c:tx>
          <c:spPr>
            <a:pattFill prst="pct10">
              <a:fgClr>
                <a:schemeClr val="tx1"/>
              </a:fgClr>
              <a:bgClr>
                <a:schemeClr val="bg1"/>
              </a:bgClr>
            </a:pattFill>
            <a:ln w="12700">
              <a:solidFill>
                <a:srgbClr val="000000"/>
              </a:solidFill>
              <a:prstDash val="solid"/>
            </a:ln>
          </c:spPr>
          <c:invertIfNegative val="0"/>
          <c:dLbls>
            <c:dLbl>
              <c:idx val="0"/>
              <c:layout>
                <c:manualLayout>
                  <c:x val="2.6349005920402159E-2"/>
                  <c:y val="-4.0658047717510115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373-46F2-9868-5F293BD95799}"/>
                </c:ext>
              </c:extLst>
            </c:dLbl>
            <c:dLbl>
              <c:idx val="1"/>
              <c:layout>
                <c:manualLayout>
                  <c:x val="2.0297568704063278E-2"/>
                  <c:y val="-2.421103197644061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C373-46F2-9868-5F293BD95799}"/>
                </c:ext>
              </c:extLst>
            </c:dLbl>
            <c:dLbl>
              <c:idx val="2"/>
              <c:layout>
                <c:manualLayout>
                  <c:x val="1.8154311649016642E-2"/>
                  <c:y val="3.536693191865605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C373-46F2-9868-5F293BD95799}"/>
                </c:ext>
              </c:extLst>
            </c:dLbl>
            <c:dLbl>
              <c:idx val="4"/>
              <c:layout>
                <c:manualLayout>
                  <c:x val="1.6165250395118926E-2"/>
                  <c:y val="-1.60515744550505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C373-46F2-9868-5F293BD95799}"/>
                </c:ext>
              </c:extLst>
            </c:dLbl>
            <c:dLbl>
              <c:idx val="5"/>
              <c:layout>
                <c:manualLayout>
                  <c:x val="6.0514372163388806E-3"/>
                  <c:y val="-1.26000835378342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44A-4A37-8EED-040502BD99A1}"/>
                </c:ext>
              </c:extLst>
            </c:dLbl>
            <c:dLbl>
              <c:idx val="8"/>
              <c:layout>
                <c:manualLayout>
                  <c:x val="6.0514372163388806E-3"/>
                  <c:y val="3.536693191865605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C373-46F2-9868-5F293BD95799}"/>
                </c:ext>
              </c:extLst>
            </c:dLbl>
            <c:dLbl>
              <c:idx val="11"/>
              <c:layout>
                <c:manualLayout>
                  <c:x val="2.017145738779626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C373-46F2-9868-5F293BD95799}"/>
                </c:ext>
              </c:extLst>
            </c:dLbl>
            <c:dLbl>
              <c:idx val="12"/>
              <c:layout>
                <c:manualLayout>
                  <c:x val="2.420574886535552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C373-46F2-9868-5F293BD95799}"/>
                </c:ext>
              </c:extLst>
            </c:dLbl>
            <c:numFmt formatCode="0.0%;\-#;;" sourceLinked="0"/>
            <c:spPr>
              <a:solidFill>
                <a:schemeClr val="bg1"/>
              </a:solidFill>
              <a:ln w="3175">
                <a:solidFill>
                  <a:sysClr val="windowText" lastClr="000000"/>
                </a:solid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'39（問32）'!$BB$11:$BB$23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'39（問32）'!$BE$11:$BE$23</c:f>
              <c:numCache>
                <c:formatCode>0.0%</c:formatCode>
                <c:ptCount val="13"/>
                <c:pt idx="0">
                  <c:v>0</c:v>
                </c:pt>
                <c:pt idx="1">
                  <c:v>0.12149532710280374</c:v>
                </c:pt>
                <c:pt idx="2">
                  <c:v>6.4516129032258063E-2</c:v>
                </c:pt>
                <c:pt idx="3">
                  <c:v>0</c:v>
                </c:pt>
                <c:pt idx="4">
                  <c:v>3.3333333333333333E-2</c:v>
                </c:pt>
                <c:pt idx="5">
                  <c:v>6.0606060606060608E-2</c:v>
                </c:pt>
                <c:pt idx="6">
                  <c:v>0.16666666666666666</c:v>
                </c:pt>
                <c:pt idx="7">
                  <c:v>0</c:v>
                </c:pt>
                <c:pt idx="8">
                  <c:v>7.3298429319371722E-2</c:v>
                </c:pt>
                <c:pt idx="9">
                  <c:v>0</c:v>
                </c:pt>
                <c:pt idx="10">
                  <c:v>0</c:v>
                </c:pt>
                <c:pt idx="11">
                  <c:v>5.2631578947368418E-2</c:v>
                </c:pt>
                <c:pt idx="12">
                  <c:v>5.2863436123348019E-2</c:v>
                </c:pt>
              </c:numCache>
            </c:numRef>
          </c:val>
          <c:extLst>
            <c:ext xmlns:c16="http://schemas.microsoft.com/office/drawing/2014/chart" uri="{C3380CC4-5D6E-409C-BE32-E72D297353CC}">
              <c16:uniqueId val="{0000000D-C373-46F2-9868-5F293BD95799}"/>
            </c:ext>
          </c:extLst>
        </c:ser>
        <c:dLbls>
          <c:showLegendKey val="0"/>
          <c:showVal val="0"/>
          <c:showCatName val="0"/>
          <c:showSerName val="0"/>
          <c:showPercent val="0"/>
          <c:showBubbleSize val="0"/>
        </c:dLbls>
        <c:gapWidth val="30"/>
        <c:overlap val="100"/>
        <c:axId val="88828544"/>
        <c:axId val="88859008"/>
      </c:barChart>
      <c:catAx>
        <c:axId val="8882854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859008"/>
        <c:crosses val="autoZero"/>
        <c:auto val="1"/>
        <c:lblAlgn val="ctr"/>
        <c:lblOffset val="100"/>
        <c:tickLblSkip val="1"/>
        <c:tickMarkSkip val="1"/>
        <c:noMultiLvlLbl val="0"/>
      </c:catAx>
      <c:valAx>
        <c:axId val="8885900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828544"/>
        <c:crosses val="autoZero"/>
        <c:crossBetween val="between"/>
      </c:valAx>
      <c:spPr>
        <a:noFill/>
        <a:ln w="25400">
          <a:noFill/>
        </a:ln>
      </c:spPr>
    </c:plotArea>
    <c:legend>
      <c:legendPos val="r"/>
      <c:layout>
        <c:manualLayout>
          <c:xMode val="edge"/>
          <c:yMode val="edge"/>
          <c:x val="0.86384329795386772"/>
          <c:y val="0.34482758620689657"/>
          <c:w val="0.12556748106940485"/>
          <c:h val="0.19098143236074272"/>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6.8078668683812404E-2"/>
          <c:y val="2.2222222222222223E-2"/>
        </c:manualLayout>
      </c:layout>
      <c:overlay val="0"/>
      <c:spPr>
        <a:noFill/>
        <a:ln w="25400">
          <a:noFill/>
        </a:ln>
      </c:spPr>
    </c:title>
    <c:autoTitleDeleted val="0"/>
    <c:plotArea>
      <c:layout>
        <c:manualLayout>
          <c:layoutTarget val="inner"/>
          <c:xMode val="edge"/>
          <c:yMode val="edge"/>
          <c:x val="0.14372174005541738"/>
          <c:y val="0.10222266589698741"/>
          <c:w val="0.69591579395254732"/>
          <c:h val="0.77333668982938297"/>
        </c:manualLayout>
      </c:layout>
      <c:barChart>
        <c:barDir val="bar"/>
        <c:grouping val="percentStacked"/>
        <c:varyColors val="0"/>
        <c:ser>
          <c:idx val="0"/>
          <c:order val="0"/>
          <c:tx>
            <c:strRef>
              <c:f>'39（問32）'!$BC$28</c:f>
              <c:strCache>
                <c:ptCount val="1"/>
                <c:pt idx="0">
                  <c:v>している</c:v>
                </c:pt>
              </c:strCache>
            </c:strRef>
          </c:tx>
          <c:spPr>
            <a:pattFill prst="pct60">
              <a:fgClr>
                <a:schemeClr val="tx1"/>
              </a:fgClr>
              <a:bgClr>
                <a:schemeClr val="bg1"/>
              </a:bgClr>
            </a:pattFill>
            <a:ln w="12700">
              <a:solidFill>
                <a:srgbClr val="000000"/>
              </a:solidFill>
              <a:prstDash val="solid"/>
            </a:ln>
          </c:spPr>
          <c:invertIfNegative val="0"/>
          <c:dLbls>
            <c:dLbl>
              <c:idx val="5"/>
              <c:layout>
                <c:manualLayout>
                  <c:x val="4.727739160803099E-3"/>
                  <c:y val="-2.518678305228363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6B4-44F5-BAD2-95BEE99B640A}"/>
                </c:ext>
              </c:extLst>
            </c:dLbl>
            <c:numFmt formatCode="0.0%;\-#;;" sourceLinked="0"/>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'39（問32）'!$BB$29:$BB$34</c:f>
              <c:strCache>
                <c:ptCount val="6"/>
                <c:pt idx="0">
                  <c:v>100人以上</c:v>
                </c:pt>
                <c:pt idx="1">
                  <c:v>50～99人</c:v>
                </c:pt>
                <c:pt idx="2">
                  <c:v>30～49人</c:v>
                </c:pt>
                <c:pt idx="3">
                  <c:v>10～29人</c:v>
                </c:pt>
                <c:pt idx="4">
                  <c:v>5～9人</c:v>
                </c:pt>
                <c:pt idx="5">
                  <c:v>1～4人</c:v>
                </c:pt>
              </c:strCache>
            </c:strRef>
          </c:cat>
          <c:val>
            <c:numRef>
              <c:f>'39（問32）'!$BC$29:$BC$34</c:f>
              <c:numCache>
                <c:formatCode>0.0%</c:formatCode>
                <c:ptCount val="6"/>
                <c:pt idx="0">
                  <c:v>1</c:v>
                </c:pt>
                <c:pt idx="1">
                  <c:v>1</c:v>
                </c:pt>
                <c:pt idx="2">
                  <c:v>0.84848484848484851</c:v>
                </c:pt>
                <c:pt idx="3">
                  <c:v>0.5748987854251012</c:v>
                </c:pt>
                <c:pt idx="4">
                  <c:v>0.31893687707641194</c:v>
                </c:pt>
                <c:pt idx="5">
                  <c:v>0.20964360587002095</c:v>
                </c:pt>
              </c:numCache>
            </c:numRef>
          </c:val>
          <c:extLst>
            <c:ext xmlns:c16="http://schemas.microsoft.com/office/drawing/2014/chart" uri="{C3380CC4-5D6E-409C-BE32-E72D297353CC}">
              <c16:uniqueId val="{00000001-26B4-44F5-BAD2-95BEE99B640A}"/>
            </c:ext>
          </c:extLst>
        </c:ser>
        <c:ser>
          <c:idx val="1"/>
          <c:order val="1"/>
          <c:tx>
            <c:strRef>
              <c:f>'39（問32）'!$BD$28</c:f>
              <c:strCache>
                <c:ptCount val="1"/>
                <c:pt idx="0">
                  <c:v>していない</c:v>
                </c:pt>
              </c:strCache>
            </c:strRef>
          </c:tx>
          <c:spPr>
            <a:solidFill>
              <a:schemeClr val="bg1"/>
            </a:solidFill>
            <a:ln w="12700">
              <a:solidFill>
                <a:srgbClr val="000000"/>
              </a:solidFill>
              <a:prstDash val="solid"/>
            </a:ln>
          </c:spPr>
          <c:invertIfNegative val="0"/>
          <c:dLbls>
            <c:dLbl>
              <c:idx val="0"/>
              <c:layout>
                <c:manualLayout>
                  <c:x val="-6.051437216339028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D68-4E2B-A7A5-5A5CC81A3CB6}"/>
                </c:ext>
              </c:extLst>
            </c:dLbl>
            <c:numFmt formatCode="0.0%;\-#;;" sourceLinked="0"/>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'39（問32）'!$BB$29:$BB$34</c:f>
              <c:strCache>
                <c:ptCount val="6"/>
                <c:pt idx="0">
                  <c:v>100人以上</c:v>
                </c:pt>
                <c:pt idx="1">
                  <c:v>50～99人</c:v>
                </c:pt>
                <c:pt idx="2">
                  <c:v>30～49人</c:v>
                </c:pt>
                <c:pt idx="3">
                  <c:v>10～29人</c:v>
                </c:pt>
                <c:pt idx="4">
                  <c:v>5～9人</c:v>
                </c:pt>
                <c:pt idx="5">
                  <c:v>1～4人</c:v>
                </c:pt>
              </c:strCache>
            </c:strRef>
          </c:cat>
          <c:val>
            <c:numRef>
              <c:f>'39（問32）'!$BD$29:$BD$34</c:f>
              <c:numCache>
                <c:formatCode>0.0%</c:formatCode>
                <c:ptCount val="6"/>
                <c:pt idx="0">
                  <c:v>0</c:v>
                </c:pt>
                <c:pt idx="1">
                  <c:v>0</c:v>
                </c:pt>
                <c:pt idx="2">
                  <c:v>0.15151515151515152</c:v>
                </c:pt>
                <c:pt idx="3">
                  <c:v>0.38461538461538464</c:v>
                </c:pt>
                <c:pt idx="4">
                  <c:v>0.62790697674418605</c:v>
                </c:pt>
                <c:pt idx="5">
                  <c:v>0.70649895178197064</c:v>
                </c:pt>
              </c:numCache>
            </c:numRef>
          </c:val>
          <c:extLst>
            <c:ext xmlns:c16="http://schemas.microsoft.com/office/drawing/2014/chart" uri="{C3380CC4-5D6E-409C-BE32-E72D297353CC}">
              <c16:uniqueId val="{00000002-26B4-44F5-BAD2-95BEE99B640A}"/>
            </c:ext>
          </c:extLst>
        </c:ser>
        <c:ser>
          <c:idx val="2"/>
          <c:order val="2"/>
          <c:tx>
            <c:strRef>
              <c:f>'39（問32）'!$BE$28</c:f>
              <c:strCache>
                <c:ptCount val="1"/>
                <c:pt idx="0">
                  <c:v>無回答</c:v>
                </c:pt>
              </c:strCache>
            </c:strRef>
          </c:tx>
          <c:spPr>
            <a:pattFill prst="pct10">
              <a:fgClr>
                <a:schemeClr val="tx1"/>
              </a:fgClr>
              <a:bgClr>
                <a:schemeClr val="bg1"/>
              </a:bgClr>
            </a:pattFill>
            <a:ln w="12700">
              <a:solidFill>
                <a:srgbClr val="000000"/>
              </a:solidFill>
              <a:prstDash val="solid"/>
            </a:ln>
          </c:spPr>
          <c:invertIfNegative val="0"/>
          <c:dLbls>
            <c:dLbl>
              <c:idx val="0"/>
              <c:layout>
                <c:manualLayout>
                  <c:x val="1.7776136530588744E-2"/>
                  <c:y val="1.925921085590340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6B4-44F5-BAD2-95BEE99B640A}"/>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'39（問32）'!$BB$29:$BB$34</c:f>
              <c:strCache>
                <c:ptCount val="6"/>
                <c:pt idx="0">
                  <c:v>100人以上</c:v>
                </c:pt>
                <c:pt idx="1">
                  <c:v>50～99人</c:v>
                </c:pt>
                <c:pt idx="2">
                  <c:v>30～49人</c:v>
                </c:pt>
                <c:pt idx="3">
                  <c:v>10～29人</c:v>
                </c:pt>
                <c:pt idx="4">
                  <c:v>5～9人</c:v>
                </c:pt>
                <c:pt idx="5">
                  <c:v>1～4人</c:v>
                </c:pt>
              </c:strCache>
            </c:strRef>
          </c:cat>
          <c:val>
            <c:numRef>
              <c:f>'39（問32）'!$BE$29:$BE$34</c:f>
              <c:numCache>
                <c:formatCode>0.0%</c:formatCode>
                <c:ptCount val="6"/>
                <c:pt idx="0">
                  <c:v>0</c:v>
                </c:pt>
                <c:pt idx="1">
                  <c:v>0</c:v>
                </c:pt>
                <c:pt idx="2">
                  <c:v>0</c:v>
                </c:pt>
                <c:pt idx="3">
                  <c:v>4.048582995951417E-2</c:v>
                </c:pt>
                <c:pt idx="4">
                  <c:v>5.3156146179401995E-2</c:v>
                </c:pt>
                <c:pt idx="5">
                  <c:v>8.385744234800839E-2</c:v>
                </c:pt>
              </c:numCache>
            </c:numRef>
          </c:val>
          <c:extLst>
            <c:ext xmlns:c16="http://schemas.microsoft.com/office/drawing/2014/chart" uri="{C3380CC4-5D6E-409C-BE32-E72D297353CC}">
              <c16:uniqueId val="{00000004-26B4-44F5-BAD2-95BEE99B640A}"/>
            </c:ext>
          </c:extLst>
        </c:ser>
        <c:dLbls>
          <c:showLegendKey val="0"/>
          <c:showVal val="0"/>
          <c:showCatName val="0"/>
          <c:showSerName val="0"/>
          <c:showPercent val="0"/>
          <c:showBubbleSize val="0"/>
        </c:dLbls>
        <c:gapWidth val="30"/>
        <c:overlap val="100"/>
        <c:axId val="88882176"/>
        <c:axId val="88896256"/>
      </c:barChart>
      <c:catAx>
        <c:axId val="8888217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896256"/>
        <c:crosses val="autoZero"/>
        <c:auto val="1"/>
        <c:lblAlgn val="ctr"/>
        <c:lblOffset val="100"/>
        <c:tickLblSkip val="1"/>
        <c:tickMarkSkip val="1"/>
        <c:noMultiLvlLbl val="0"/>
      </c:catAx>
      <c:valAx>
        <c:axId val="8889625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882176"/>
        <c:crosses val="autoZero"/>
        <c:crossBetween val="between"/>
      </c:valAx>
      <c:spPr>
        <a:noFill/>
        <a:ln w="25400">
          <a:noFill/>
        </a:ln>
      </c:spPr>
    </c:plotArea>
    <c:legend>
      <c:legendPos val="r"/>
      <c:layout>
        <c:manualLayout>
          <c:xMode val="edge"/>
          <c:yMode val="edge"/>
          <c:x val="0.86233043864978298"/>
          <c:y val="0.38666853310002919"/>
          <c:w val="0.12556748106940485"/>
          <c:h val="0.3200013998250219"/>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6699274154248634"/>
          <c:y val="5.5865921787709499E-3"/>
        </c:manualLayout>
      </c:layout>
      <c:overlay val="0"/>
      <c:spPr>
        <a:noFill/>
        <a:ln w="25400">
          <a:noFill/>
        </a:ln>
      </c:spPr>
      <c:txPr>
        <a:bodyPr/>
        <a:lstStyle/>
        <a:p>
          <a:pPr>
            <a:defRPr sz="1000" b="0" i="0" u="none" strike="noStrike" baseline="0">
              <a:solidFill>
                <a:srgbClr val="000000"/>
              </a:solidFill>
              <a:latin typeface="ＭＳ Ｐゴシック" panose="020B0600070205080204" pitchFamily="50" charset="-128"/>
              <a:ea typeface="ＭＳ Ｐゴシック" panose="020B0600070205080204" pitchFamily="50" charset="-128"/>
              <a:cs typeface="HG丸ｺﾞｼｯｸM-PRO"/>
            </a:defRPr>
          </a:pPr>
          <a:endParaRPr lang="ja-JP"/>
        </a:p>
      </c:tx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6069523882804548"/>
          <c:y val="0.13407821229050279"/>
          <c:w val="0.53637419101113992"/>
          <c:h val="0.86592178770949724"/>
        </c:manualLayout>
      </c:layout>
      <c:pie3DChart>
        <c:varyColors val="1"/>
        <c:ser>
          <c:idx val="0"/>
          <c:order val="0"/>
          <c:tx>
            <c:strRef>
              <c:f>'40（問33）'!$BB$6</c:f>
              <c:strCache>
                <c:ptCount val="1"/>
                <c:pt idx="0">
                  <c:v>全　体</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60">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834A-42A0-AA30-0B5050FD56EE}"/>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3-834A-42A0-AA30-0B5050FD56EE}"/>
              </c:ext>
            </c:extLst>
          </c:dPt>
          <c:dPt>
            <c:idx val="2"/>
            <c:bubble3D val="0"/>
            <c:spPr>
              <a:pattFill prst="pct10">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5-834A-42A0-AA30-0B5050FD56EE}"/>
              </c:ext>
            </c:extLst>
          </c:dPt>
          <c:dLbls>
            <c:dLbl>
              <c:idx val="0"/>
              <c:layout>
                <c:manualLayout>
                  <c:x val="8.4138774184171608E-2"/>
                  <c:y val="2.7229724776023107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834A-42A0-AA30-0B5050FD56EE}"/>
                </c:ext>
              </c:extLst>
            </c:dLbl>
            <c:dLbl>
              <c:idx val="1"/>
              <c:layout>
                <c:manualLayout>
                  <c:x val="-7.2700847247514258E-2"/>
                  <c:y val="-1.564245810055866E-2"/>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34A-42A0-AA30-0B5050FD56EE}"/>
                </c:ext>
              </c:extLst>
            </c:dLbl>
            <c:dLbl>
              <c:idx val="2"/>
              <c:layout>
                <c:manualLayout>
                  <c:x val="-0.1955276274504775"/>
                  <c:y val="3.9106145251396648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834A-42A0-AA30-0B5050FD56EE}"/>
                </c:ext>
              </c:extLst>
            </c:dLbl>
            <c:spPr>
              <a:noFill/>
              <a:ln>
                <a:noFill/>
              </a:ln>
              <a:effectLst/>
            </c:spPr>
            <c:txPr>
              <a:bodyPr/>
              <a:lstStyle/>
              <a:p>
                <a:pPr>
                  <a:defRPr sz="900"/>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'40（問33）'!$BC$5:$BE$5</c:f>
              <c:strCache>
                <c:ptCount val="3"/>
                <c:pt idx="0">
                  <c:v>している</c:v>
                </c:pt>
                <c:pt idx="1">
                  <c:v>していない</c:v>
                </c:pt>
                <c:pt idx="2">
                  <c:v>無回答</c:v>
                </c:pt>
              </c:strCache>
            </c:strRef>
          </c:cat>
          <c:val>
            <c:numRef>
              <c:f>'40（問33）'!$BC$6:$BE$6</c:f>
              <c:numCache>
                <c:formatCode>0.0%</c:formatCode>
                <c:ptCount val="3"/>
                <c:pt idx="0">
                  <c:v>0.27447108603667136</c:v>
                </c:pt>
                <c:pt idx="1">
                  <c:v>0.68998589562764456</c:v>
                </c:pt>
                <c:pt idx="2">
                  <c:v>3.554301833568406E-2</c:v>
                </c:pt>
              </c:numCache>
            </c:numRef>
          </c:val>
          <c:extLst>
            <c:ext xmlns:c16="http://schemas.microsoft.com/office/drawing/2014/chart" uri="{C3380CC4-5D6E-409C-BE32-E72D297353CC}">
              <c16:uniqueId val="{00000006-834A-42A0-AA30-0B5050FD56EE}"/>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4701514102268152"/>
          <c:y val="0.64618249534450656"/>
          <c:w val="0.23745911239922368"/>
          <c:h val="0.31658997932521005"/>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panose="020B0600070205080204" pitchFamily="50" charset="-128"/>
              <a:ea typeface="ＭＳ Ｐゴシック" panose="020B0600070205080204" pitchFamily="50" charset="-128"/>
              <a:cs typeface="HG丸ｺﾞｼｯｸM-PRO"/>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7.1104387291981846E-2"/>
          <c:y val="1.3262599469496022E-2"/>
        </c:manualLayout>
      </c:layout>
      <c:overlay val="0"/>
      <c:spPr>
        <a:noFill/>
        <a:ln w="25400">
          <a:noFill/>
        </a:ln>
      </c:spPr>
    </c:title>
    <c:autoTitleDeleted val="0"/>
    <c:plotArea>
      <c:layout>
        <c:manualLayout>
          <c:layoutTarget val="inner"/>
          <c:xMode val="edge"/>
          <c:yMode val="edge"/>
          <c:x val="0.14826032132032529"/>
          <c:y val="7.161803713527852E-2"/>
          <c:w val="0.69289007310927531"/>
          <c:h val="0.85411140583554379"/>
        </c:manualLayout>
      </c:layout>
      <c:barChart>
        <c:barDir val="bar"/>
        <c:grouping val="percentStacked"/>
        <c:varyColors val="0"/>
        <c:ser>
          <c:idx val="0"/>
          <c:order val="0"/>
          <c:tx>
            <c:strRef>
              <c:f>'40（問33）'!$BC$10</c:f>
              <c:strCache>
                <c:ptCount val="1"/>
                <c:pt idx="0">
                  <c:v>している</c:v>
                </c:pt>
              </c:strCache>
            </c:strRef>
          </c:tx>
          <c:spPr>
            <a:pattFill prst="pct60">
              <a:fgClr>
                <a:schemeClr val="tx1"/>
              </a:fgClr>
              <a:bgClr>
                <a:schemeClr val="bg1"/>
              </a:bgClr>
            </a:pattFill>
            <a:ln w="12700">
              <a:solidFill>
                <a:srgbClr val="000000"/>
              </a:solidFill>
              <a:prstDash val="solid"/>
            </a:ln>
          </c:spPr>
          <c:invertIfNegative val="0"/>
          <c:dLbls>
            <c:dLbl>
              <c:idx val="3"/>
              <c:layout>
                <c:manualLayout>
                  <c:x val="2.2848673942341621E-2"/>
                  <c:y val="-9.93058891511212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A25-4DE8-828A-E893B32A116E}"/>
                </c:ext>
              </c:extLst>
            </c:dLbl>
            <c:dLbl>
              <c:idx val="5"/>
              <c:layout>
                <c:manualLayout>
                  <c:x val="2.0940541453691444E-3"/>
                  <c:y val="4.352638944004749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A25-4DE8-828A-E893B32A116E}"/>
                </c:ext>
              </c:extLst>
            </c:dLbl>
            <c:dLbl>
              <c:idx val="10"/>
              <c:layout>
                <c:manualLayout>
                  <c:x val="1.9976706488017956E-2"/>
                  <c:y val="2.679810912230150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8A25-4DE8-828A-E893B32A116E}"/>
                </c:ext>
              </c:extLst>
            </c:dLbl>
            <c:dLbl>
              <c:idx val="12"/>
              <c:layout>
                <c:manualLayout>
                  <c:x val="3.1160873646301169E-3"/>
                  <c:y val="-1.196906089656569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8A25-4DE8-828A-E893B32A116E}"/>
                </c:ext>
              </c:extLst>
            </c:dLbl>
            <c:numFmt formatCode="0.0%;\-#;;" sourceLinked="0"/>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'40（問33）'!$BB$11:$BB$23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'40（問33）'!$BC$11:$BC$23</c:f>
              <c:numCache>
                <c:formatCode>0.0%</c:formatCode>
                <c:ptCount val="13"/>
                <c:pt idx="0">
                  <c:v>0</c:v>
                </c:pt>
                <c:pt idx="1">
                  <c:v>0.28160919540229884</c:v>
                </c:pt>
                <c:pt idx="2">
                  <c:v>0.27053140096618356</c:v>
                </c:pt>
                <c:pt idx="3">
                  <c:v>0.23749999999999999</c:v>
                </c:pt>
                <c:pt idx="4">
                  <c:v>0.26043737574552683</c:v>
                </c:pt>
                <c:pt idx="5">
                  <c:v>0.28971962616822428</c:v>
                </c:pt>
                <c:pt idx="6">
                  <c:v>0.29310344827586204</c:v>
                </c:pt>
                <c:pt idx="7">
                  <c:v>0.19642857142857142</c:v>
                </c:pt>
                <c:pt idx="8">
                  <c:v>0.27559055118110237</c:v>
                </c:pt>
                <c:pt idx="9">
                  <c:v>0.27272727272727271</c:v>
                </c:pt>
                <c:pt idx="10">
                  <c:v>0.14285714285714285</c:v>
                </c:pt>
                <c:pt idx="11">
                  <c:v>0.29074074074074074</c:v>
                </c:pt>
                <c:pt idx="12">
                  <c:v>0.28010825439783493</c:v>
                </c:pt>
              </c:numCache>
            </c:numRef>
          </c:val>
          <c:extLst>
            <c:ext xmlns:c16="http://schemas.microsoft.com/office/drawing/2014/chart" uri="{C3380CC4-5D6E-409C-BE32-E72D297353CC}">
              <c16:uniqueId val="{00000004-8A25-4DE8-828A-E893B32A116E}"/>
            </c:ext>
          </c:extLst>
        </c:ser>
        <c:ser>
          <c:idx val="1"/>
          <c:order val="1"/>
          <c:tx>
            <c:strRef>
              <c:f>'40（問33）'!$BD$10</c:f>
              <c:strCache>
                <c:ptCount val="1"/>
                <c:pt idx="0">
                  <c:v>していない</c:v>
                </c:pt>
              </c:strCache>
            </c:strRef>
          </c:tx>
          <c:spPr>
            <a:solidFill>
              <a:schemeClr val="bg1"/>
            </a:solidFill>
            <a:ln w="12700">
              <a:solidFill>
                <a:srgbClr val="000000"/>
              </a:solidFill>
              <a:prstDash val="solid"/>
            </a:ln>
          </c:spPr>
          <c:invertIfNegative val="0"/>
          <c:dLbls>
            <c:numFmt formatCode="0.0%;\-#;;" sourceLinked="0"/>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'40（問33）'!$BB$11:$BB$23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'40（問33）'!$BD$11:$BD$23</c:f>
              <c:numCache>
                <c:formatCode>0.0%</c:formatCode>
                <c:ptCount val="13"/>
                <c:pt idx="0">
                  <c:v>0</c:v>
                </c:pt>
                <c:pt idx="1">
                  <c:v>0.70977011494252873</c:v>
                </c:pt>
                <c:pt idx="2">
                  <c:v>0.66666666666666663</c:v>
                </c:pt>
                <c:pt idx="3">
                  <c:v>0.76249999999999996</c:v>
                </c:pt>
                <c:pt idx="4">
                  <c:v>0.67395626242544726</c:v>
                </c:pt>
                <c:pt idx="5">
                  <c:v>0.68224299065420557</c:v>
                </c:pt>
                <c:pt idx="6">
                  <c:v>0.7068965517241379</c:v>
                </c:pt>
                <c:pt idx="7">
                  <c:v>0.5714285714285714</c:v>
                </c:pt>
                <c:pt idx="8">
                  <c:v>0.69606299212598421</c:v>
                </c:pt>
                <c:pt idx="9">
                  <c:v>0.59090909090909094</c:v>
                </c:pt>
                <c:pt idx="10">
                  <c:v>0.8571428571428571</c:v>
                </c:pt>
                <c:pt idx="11">
                  <c:v>0.68888888888888888</c:v>
                </c:pt>
                <c:pt idx="12">
                  <c:v>0.7023004059539919</c:v>
                </c:pt>
              </c:numCache>
            </c:numRef>
          </c:val>
          <c:extLst>
            <c:ext xmlns:c16="http://schemas.microsoft.com/office/drawing/2014/chart" uri="{C3380CC4-5D6E-409C-BE32-E72D297353CC}">
              <c16:uniqueId val="{00000005-8A25-4DE8-828A-E893B32A116E}"/>
            </c:ext>
          </c:extLst>
        </c:ser>
        <c:ser>
          <c:idx val="2"/>
          <c:order val="2"/>
          <c:tx>
            <c:strRef>
              <c:f>'40（問33）'!$BE$10</c:f>
              <c:strCache>
                <c:ptCount val="1"/>
                <c:pt idx="0">
                  <c:v>無回答</c:v>
                </c:pt>
              </c:strCache>
            </c:strRef>
          </c:tx>
          <c:spPr>
            <a:pattFill prst="pct10">
              <a:fgClr>
                <a:schemeClr val="tx1"/>
              </a:fgClr>
              <a:bgClr>
                <a:schemeClr val="bg1"/>
              </a:bgClr>
            </a:pattFill>
            <a:ln w="12700">
              <a:solidFill>
                <a:srgbClr val="000000"/>
              </a:solidFill>
              <a:prstDash val="solid"/>
            </a:ln>
          </c:spPr>
          <c:invertIfNegative val="0"/>
          <c:dLbls>
            <c:dLbl>
              <c:idx val="0"/>
              <c:layout>
                <c:manualLayout>
                  <c:x val="2.6349005920402159E-2"/>
                  <c:y val="-4.0658047717510115E-5"/>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8A25-4DE8-828A-E893B32A116E}"/>
                </c:ext>
              </c:extLst>
            </c:dLbl>
            <c:dLbl>
              <c:idx val="1"/>
              <c:layout>
                <c:manualLayout>
                  <c:x val="2.0297568704063278E-2"/>
                  <c:y val="-2.421103197644061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8A25-4DE8-828A-E893B32A116E}"/>
                </c:ext>
              </c:extLst>
            </c:dLbl>
            <c:dLbl>
              <c:idx val="2"/>
              <c:layout>
                <c:manualLayout>
                  <c:x val="1.8154311649016642E-2"/>
                  <c:y val="3.536693191865605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8A25-4DE8-828A-E893B32A116E}"/>
                </c:ext>
              </c:extLst>
            </c:dLbl>
            <c:dLbl>
              <c:idx val="4"/>
              <c:layout>
                <c:manualLayout>
                  <c:x val="1.6165250395118926E-2"/>
                  <c:y val="-1.605157445505050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8A25-4DE8-828A-E893B32A116E}"/>
                </c:ext>
              </c:extLst>
            </c:dLbl>
            <c:dLbl>
              <c:idx val="5"/>
              <c:layout>
                <c:manualLayout>
                  <c:x val="6.0514372163388806E-3"/>
                  <c:y val="-1.26000835378342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8A25-4DE8-828A-E893B32A116E}"/>
                </c:ext>
              </c:extLst>
            </c:dLbl>
            <c:dLbl>
              <c:idx val="8"/>
              <c:layout>
                <c:manualLayout>
                  <c:x val="6.0514372163388806E-3"/>
                  <c:y val="3.536693191865605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8A25-4DE8-828A-E893B32A116E}"/>
                </c:ext>
              </c:extLst>
            </c:dLbl>
            <c:dLbl>
              <c:idx val="11"/>
              <c:layout>
                <c:manualLayout>
                  <c:x val="2.017145738779626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8A25-4DE8-828A-E893B32A116E}"/>
                </c:ext>
              </c:extLst>
            </c:dLbl>
            <c:dLbl>
              <c:idx val="12"/>
              <c:layout>
                <c:manualLayout>
                  <c:x val="2.420574886535552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8A25-4DE8-828A-E893B32A116E}"/>
                </c:ext>
              </c:extLst>
            </c:dLbl>
            <c:numFmt formatCode="0.0%;\-#;;" sourceLinked="0"/>
            <c:spPr>
              <a:solidFill>
                <a:schemeClr val="bg1"/>
              </a:solidFill>
              <a:ln w="3175">
                <a:solidFill>
                  <a:sysClr val="windowText" lastClr="000000"/>
                </a:solid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'40（問33）'!$BB$11:$BB$23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'40（問33）'!$BE$11:$BE$23</c:f>
              <c:numCache>
                <c:formatCode>0.0%</c:formatCode>
                <c:ptCount val="13"/>
                <c:pt idx="0">
                  <c:v>0</c:v>
                </c:pt>
                <c:pt idx="1">
                  <c:v>8.6206896551724137E-3</c:v>
                </c:pt>
                <c:pt idx="2">
                  <c:v>6.280193236714976E-2</c:v>
                </c:pt>
                <c:pt idx="3">
                  <c:v>0</c:v>
                </c:pt>
                <c:pt idx="4">
                  <c:v>6.560636182902585E-2</c:v>
                </c:pt>
                <c:pt idx="5">
                  <c:v>2.8037383177570093E-2</c:v>
                </c:pt>
                <c:pt idx="6">
                  <c:v>0</c:v>
                </c:pt>
                <c:pt idx="7">
                  <c:v>0.23214285714285715</c:v>
                </c:pt>
                <c:pt idx="8">
                  <c:v>2.8346456692913385E-2</c:v>
                </c:pt>
                <c:pt idx="9">
                  <c:v>0.13636363636363635</c:v>
                </c:pt>
                <c:pt idx="10">
                  <c:v>0</c:v>
                </c:pt>
                <c:pt idx="11">
                  <c:v>2.0370370370370372E-2</c:v>
                </c:pt>
                <c:pt idx="12">
                  <c:v>1.7591339648173207E-2</c:v>
                </c:pt>
              </c:numCache>
            </c:numRef>
          </c:val>
          <c:extLst>
            <c:ext xmlns:c16="http://schemas.microsoft.com/office/drawing/2014/chart" uri="{C3380CC4-5D6E-409C-BE32-E72D297353CC}">
              <c16:uniqueId val="{0000000E-8A25-4DE8-828A-E893B32A116E}"/>
            </c:ext>
          </c:extLst>
        </c:ser>
        <c:dLbls>
          <c:showLegendKey val="0"/>
          <c:showVal val="0"/>
          <c:showCatName val="0"/>
          <c:showSerName val="0"/>
          <c:showPercent val="0"/>
          <c:showBubbleSize val="0"/>
        </c:dLbls>
        <c:gapWidth val="30"/>
        <c:overlap val="100"/>
        <c:axId val="88828544"/>
        <c:axId val="88859008"/>
      </c:barChart>
      <c:catAx>
        <c:axId val="8882854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859008"/>
        <c:crosses val="autoZero"/>
        <c:auto val="1"/>
        <c:lblAlgn val="ctr"/>
        <c:lblOffset val="100"/>
        <c:tickLblSkip val="1"/>
        <c:tickMarkSkip val="1"/>
        <c:noMultiLvlLbl val="0"/>
      </c:catAx>
      <c:valAx>
        <c:axId val="8885900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828544"/>
        <c:crosses val="autoZero"/>
        <c:crossBetween val="between"/>
      </c:valAx>
      <c:spPr>
        <a:noFill/>
        <a:ln w="25400">
          <a:noFill/>
        </a:ln>
      </c:spPr>
    </c:plotArea>
    <c:legend>
      <c:legendPos val="r"/>
      <c:layout>
        <c:manualLayout>
          <c:xMode val="edge"/>
          <c:yMode val="edge"/>
          <c:x val="0.86384329795386772"/>
          <c:y val="0.34482758620689657"/>
          <c:w val="0.12556748106940485"/>
          <c:h val="0.19098143236074272"/>
        </c:manualLayout>
      </c:layout>
      <c:overlay val="0"/>
      <c:spPr>
        <a:solidFill>
          <a:srgbClr val="FFFFFF"/>
        </a:solidFill>
        <a:ln w="3175">
          <a:solidFill>
            <a:srgbClr val="000000"/>
          </a:solidFill>
          <a:prstDash val="solid"/>
        </a:ln>
      </c:spPr>
      <c:txPr>
        <a:bodyPr/>
        <a:lstStyle/>
        <a:p>
          <a:pPr>
            <a:defRPr sz="94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6.8078668683812404E-2"/>
          <c:y val="2.2222222222222223E-2"/>
        </c:manualLayout>
      </c:layout>
      <c:overlay val="0"/>
      <c:spPr>
        <a:noFill/>
        <a:ln w="25400">
          <a:noFill/>
        </a:ln>
      </c:spPr>
    </c:title>
    <c:autoTitleDeleted val="0"/>
    <c:plotArea>
      <c:layout>
        <c:manualLayout>
          <c:layoutTarget val="inner"/>
          <c:xMode val="edge"/>
          <c:yMode val="edge"/>
          <c:x val="0.14372174005541738"/>
          <c:y val="0.10222266589698741"/>
          <c:w val="0.69591579395254732"/>
          <c:h val="0.77333668982938297"/>
        </c:manualLayout>
      </c:layout>
      <c:barChart>
        <c:barDir val="bar"/>
        <c:grouping val="percentStacked"/>
        <c:varyColors val="0"/>
        <c:ser>
          <c:idx val="0"/>
          <c:order val="0"/>
          <c:tx>
            <c:strRef>
              <c:f>'40（問33）'!$BC$28</c:f>
              <c:strCache>
                <c:ptCount val="1"/>
                <c:pt idx="0">
                  <c:v>している</c:v>
                </c:pt>
              </c:strCache>
            </c:strRef>
          </c:tx>
          <c:spPr>
            <a:pattFill prst="pct60">
              <a:fgClr>
                <a:schemeClr val="tx1"/>
              </a:fgClr>
              <a:bgClr>
                <a:schemeClr val="bg1"/>
              </a:bgClr>
            </a:pattFill>
            <a:ln w="12700">
              <a:solidFill>
                <a:srgbClr val="000000"/>
              </a:solidFill>
              <a:prstDash val="solid"/>
            </a:ln>
          </c:spPr>
          <c:invertIfNegative val="0"/>
          <c:dLbls>
            <c:dLbl>
              <c:idx val="5"/>
              <c:layout>
                <c:manualLayout>
                  <c:x val="4.727739160803099E-3"/>
                  <c:y val="-2.518678305228363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8C5-41DF-A6CF-1107F9BD4055}"/>
                </c:ext>
              </c:extLst>
            </c:dLbl>
            <c:numFmt formatCode="0.0%;\-#;;" sourceLinked="0"/>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'40（問33）'!$BB$29:$BB$34</c:f>
              <c:strCache>
                <c:ptCount val="6"/>
                <c:pt idx="0">
                  <c:v>100人以上</c:v>
                </c:pt>
                <c:pt idx="1">
                  <c:v>50～99人</c:v>
                </c:pt>
                <c:pt idx="2">
                  <c:v>30～49人</c:v>
                </c:pt>
                <c:pt idx="3">
                  <c:v>10～29人</c:v>
                </c:pt>
                <c:pt idx="4">
                  <c:v>5～9人</c:v>
                </c:pt>
                <c:pt idx="5">
                  <c:v>1～4人</c:v>
                </c:pt>
              </c:strCache>
            </c:strRef>
          </c:cat>
          <c:val>
            <c:numRef>
              <c:f>'40（問33）'!$BC$29:$BC$34</c:f>
              <c:numCache>
                <c:formatCode>0.0%</c:formatCode>
                <c:ptCount val="6"/>
                <c:pt idx="0">
                  <c:v>0.17142857142857143</c:v>
                </c:pt>
                <c:pt idx="1">
                  <c:v>0.24</c:v>
                </c:pt>
                <c:pt idx="2">
                  <c:v>0.27522935779816515</c:v>
                </c:pt>
                <c:pt idx="3">
                  <c:v>0.25299760191846521</c:v>
                </c:pt>
                <c:pt idx="4">
                  <c:v>0.27089627391742194</c:v>
                </c:pt>
                <c:pt idx="5">
                  <c:v>0.29199475065616798</c:v>
                </c:pt>
              </c:numCache>
            </c:numRef>
          </c:val>
          <c:extLst>
            <c:ext xmlns:c16="http://schemas.microsoft.com/office/drawing/2014/chart" uri="{C3380CC4-5D6E-409C-BE32-E72D297353CC}">
              <c16:uniqueId val="{00000001-38C5-41DF-A6CF-1107F9BD4055}"/>
            </c:ext>
          </c:extLst>
        </c:ser>
        <c:ser>
          <c:idx val="1"/>
          <c:order val="1"/>
          <c:tx>
            <c:strRef>
              <c:f>'40（問33）'!$BD$28</c:f>
              <c:strCache>
                <c:ptCount val="1"/>
                <c:pt idx="0">
                  <c:v>していない</c:v>
                </c:pt>
              </c:strCache>
            </c:strRef>
          </c:tx>
          <c:spPr>
            <a:solidFill>
              <a:schemeClr val="bg1"/>
            </a:solidFill>
            <a:ln w="12700">
              <a:solidFill>
                <a:srgbClr val="000000"/>
              </a:solidFill>
              <a:prstDash val="solid"/>
            </a:ln>
          </c:spPr>
          <c:invertIfNegative val="0"/>
          <c:dLbls>
            <c:dLbl>
              <c:idx val="0"/>
              <c:layout>
                <c:manualLayout>
                  <c:x val="-6.051437216339028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8C5-41DF-A6CF-1107F9BD4055}"/>
                </c:ext>
              </c:extLst>
            </c:dLbl>
            <c:numFmt formatCode="0.0%;\-#;;" sourceLinked="0"/>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'40（問33）'!$BB$29:$BB$34</c:f>
              <c:strCache>
                <c:ptCount val="6"/>
                <c:pt idx="0">
                  <c:v>100人以上</c:v>
                </c:pt>
                <c:pt idx="1">
                  <c:v>50～99人</c:v>
                </c:pt>
                <c:pt idx="2">
                  <c:v>30～49人</c:v>
                </c:pt>
                <c:pt idx="3">
                  <c:v>10～29人</c:v>
                </c:pt>
                <c:pt idx="4">
                  <c:v>5～9人</c:v>
                </c:pt>
                <c:pt idx="5">
                  <c:v>1～4人</c:v>
                </c:pt>
              </c:strCache>
            </c:strRef>
          </c:cat>
          <c:val>
            <c:numRef>
              <c:f>'40（問33）'!$BD$29:$BD$34</c:f>
              <c:numCache>
                <c:formatCode>0.0%</c:formatCode>
                <c:ptCount val="6"/>
                <c:pt idx="0">
                  <c:v>0.42857142857142855</c:v>
                </c:pt>
                <c:pt idx="1">
                  <c:v>0.44</c:v>
                </c:pt>
                <c:pt idx="2">
                  <c:v>0.62385321100917435</c:v>
                </c:pt>
                <c:pt idx="3">
                  <c:v>0.70263788968824936</c:v>
                </c:pt>
                <c:pt idx="4">
                  <c:v>0.70292044310171198</c:v>
                </c:pt>
                <c:pt idx="5">
                  <c:v>0.69356955380577423</c:v>
                </c:pt>
              </c:numCache>
            </c:numRef>
          </c:val>
          <c:extLst>
            <c:ext xmlns:c16="http://schemas.microsoft.com/office/drawing/2014/chart" uri="{C3380CC4-5D6E-409C-BE32-E72D297353CC}">
              <c16:uniqueId val="{00000003-38C5-41DF-A6CF-1107F9BD4055}"/>
            </c:ext>
          </c:extLst>
        </c:ser>
        <c:ser>
          <c:idx val="2"/>
          <c:order val="2"/>
          <c:tx>
            <c:strRef>
              <c:f>'40（問33）'!$BE$28</c:f>
              <c:strCache>
                <c:ptCount val="1"/>
                <c:pt idx="0">
                  <c:v>無回答</c:v>
                </c:pt>
              </c:strCache>
            </c:strRef>
          </c:tx>
          <c:spPr>
            <a:pattFill prst="pct10">
              <a:fgClr>
                <a:schemeClr val="tx1"/>
              </a:fgClr>
              <a:bgClr>
                <a:schemeClr val="bg1"/>
              </a:bgClr>
            </a:pattFill>
            <a:ln w="12700">
              <a:solidFill>
                <a:srgbClr val="000000"/>
              </a:solidFill>
              <a:prstDash val="solid"/>
            </a:ln>
          </c:spPr>
          <c:invertIfNegative val="0"/>
          <c:dLbls>
            <c:dLbl>
              <c:idx val="0"/>
              <c:layout>
                <c:manualLayout>
                  <c:x val="1.7776136530588744E-2"/>
                  <c:y val="1.925921085590340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8C5-41DF-A6CF-1107F9BD4055}"/>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'40（問33）'!$BB$29:$BB$34</c:f>
              <c:strCache>
                <c:ptCount val="6"/>
                <c:pt idx="0">
                  <c:v>100人以上</c:v>
                </c:pt>
                <c:pt idx="1">
                  <c:v>50～99人</c:v>
                </c:pt>
                <c:pt idx="2">
                  <c:v>30～49人</c:v>
                </c:pt>
                <c:pt idx="3">
                  <c:v>10～29人</c:v>
                </c:pt>
                <c:pt idx="4">
                  <c:v>5～9人</c:v>
                </c:pt>
                <c:pt idx="5">
                  <c:v>1～4人</c:v>
                </c:pt>
              </c:strCache>
            </c:strRef>
          </c:cat>
          <c:val>
            <c:numRef>
              <c:f>'40（問33）'!$BE$29:$BE$34</c:f>
              <c:numCache>
                <c:formatCode>0.0%</c:formatCode>
                <c:ptCount val="6"/>
                <c:pt idx="0">
                  <c:v>0.4</c:v>
                </c:pt>
                <c:pt idx="1">
                  <c:v>0.32</c:v>
                </c:pt>
                <c:pt idx="2">
                  <c:v>0.10091743119266056</c:v>
                </c:pt>
                <c:pt idx="3">
                  <c:v>4.4364508393285373E-2</c:v>
                </c:pt>
                <c:pt idx="4">
                  <c:v>2.6183282980866064E-2</c:v>
                </c:pt>
                <c:pt idx="5">
                  <c:v>1.4435695538057743E-2</c:v>
                </c:pt>
              </c:numCache>
            </c:numRef>
          </c:val>
          <c:extLst>
            <c:ext xmlns:c16="http://schemas.microsoft.com/office/drawing/2014/chart" uri="{C3380CC4-5D6E-409C-BE32-E72D297353CC}">
              <c16:uniqueId val="{00000005-38C5-41DF-A6CF-1107F9BD4055}"/>
            </c:ext>
          </c:extLst>
        </c:ser>
        <c:dLbls>
          <c:showLegendKey val="0"/>
          <c:showVal val="0"/>
          <c:showCatName val="0"/>
          <c:showSerName val="0"/>
          <c:showPercent val="0"/>
          <c:showBubbleSize val="0"/>
        </c:dLbls>
        <c:gapWidth val="30"/>
        <c:overlap val="100"/>
        <c:axId val="88882176"/>
        <c:axId val="88896256"/>
      </c:barChart>
      <c:catAx>
        <c:axId val="8888217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896256"/>
        <c:crosses val="autoZero"/>
        <c:auto val="1"/>
        <c:lblAlgn val="ctr"/>
        <c:lblOffset val="100"/>
        <c:tickLblSkip val="1"/>
        <c:tickMarkSkip val="1"/>
        <c:noMultiLvlLbl val="0"/>
      </c:catAx>
      <c:valAx>
        <c:axId val="8889625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882176"/>
        <c:crosses val="autoZero"/>
        <c:crossBetween val="between"/>
      </c:valAx>
      <c:spPr>
        <a:noFill/>
        <a:ln w="25400">
          <a:noFill/>
        </a:ln>
      </c:spPr>
    </c:plotArea>
    <c:legend>
      <c:legendPos val="r"/>
      <c:layout>
        <c:manualLayout>
          <c:xMode val="edge"/>
          <c:yMode val="edge"/>
          <c:x val="0.86233043864978298"/>
          <c:y val="0.38666853310002919"/>
          <c:w val="0.12556748106940485"/>
          <c:h val="0.3200013998250219"/>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5060256775132022"/>
          <c:y val="2.4390243902439025E-2"/>
        </c:manualLayout>
      </c:layout>
      <c:overlay val="0"/>
      <c:spPr>
        <a:noFill/>
        <a:ln w="25400">
          <a:noFill/>
        </a:ln>
      </c:spPr>
    </c:title>
    <c:autoTitleDeleted val="0"/>
    <c:plotArea>
      <c:layout>
        <c:manualLayout>
          <c:layoutTarget val="inner"/>
          <c:xMode val="edge"/>
          <c:yMode val="edge"/>
          <c:x val="0.14307239436681862"/>
          <c:y val="0.13658569118161962"/>
          <c:w val="0.74096440029973432"/>
          <c:h val="0.73658712030087725"/>
        </c:manualLayout>
      </c:layout>
      <c:barChart>
        <c:barDir val="bar"/>
        <c:grouping val="percentStacked"/>
        <c:varyColors val="0"/>
        <c:ser>
          <c:idx val="0"/>
          <c:order val="0"/>
          <c:tx>
            <c:strRef>
              <c:f>'26（問21）'!$BD$28</c:f>
              <c:strCache>
                <c:ptCount val="1"/>
                <c:pt idx="0">
                  <c:v>あり</c:v>
                </c:pt>
              </c:strCache>
            </c:strRef>
          </c:tx>
          <c:spPr>
            <a:pattFill prst="pct60">
              <a:fgClr>
                <a:schemeClr val="tx1"/>
              </a:fgClr>
              <a:bgClr>
                <a:schemeClr val="bg1"/>
              </a:bgClr>
            </a:pattFill>
            <a:ln w="12700">
              <a:solidFill>
                <a:srgbClr val="000000"/>
              </a:solidFill>
              <a:prstDash val="solid"/>
            </a:ln>
          </c:spPr>
          <c:invertIfNegative val="0"/>
          <c:dLbls>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'26（問21）'!$BC$29:$BC$34</c:f>
              <c:strCache>
                <c:ptCount val="6"/>
                <c:pt idx="0">
                  <c:v>100人以上</c:v>
                </c:pt>
                <c:pt idx="1">
                  <c:v>50～99人</c:v>
                </c:pt>
                <c:pt idx="2">
                  <c:v>30～49人</c:v>
                </c:pt>
                <c:pt idx="3">
                  <c:v>10～29人</c:v>
                </c:pt>
                <c:pt idx="4">
                  <c:v>5～9人</c:v>
                </c:pt>
                <c:pt idx="5">
                  <c:v>1～4人</c:v>
                </c:pt>
              </c:strCache>
            </c:strRef>
          </c:cat>
          <c:val>
            <c:numRef>
              <c:f>'26（問21）'!$BD$29:$BD$34</c:f>
              <c:numCache>
                <c:formatCode>0.0%</c:formatCode>
                <c:ptCount val="6"/>
                <c:pt idx="0">
                  <c:v>1</c:v>
                </c:pt>
                <c:pt idx="1">
                  <c:v>0.9285714285714286</c:v>
                </c:pt>
                <c:pt idx="2">
                  <c:v>0.90625</c:v>
                </c:pt>
                <c:pt idx="3">
                  <c:v>0.81069958847736623</c:v>
                </c:pt>
                <c:pt idx="4">
                  <c:v>0.68106312292358806</c:v>
                </c:pt>
                <c:pt idx="5">
                  <c:v>0.5714285714285714</c:v>
                </c:pt>
              </c:numCache>
            </c:numRef>
          </c:val>
          <c:extLst>
            <c:ext xmlns:c16="http://schemas.microsoft.com/office/drawing/2014/chart" uri="{C3380CC4-5D6E-409C-BE32-E72D297353CC}">
              <c16:uniqueId val="{00000000-6261-4D2E-9052-C2B53CB6E267}"/>
            </c:ext>
          </c:extLst>
        </c:ser>
        <c:ser>
          <c:idx val="1"/>
          <c:order val="1"/>
          <c:tx>
            <c:strRef>
              <c:f>'26（問21）'!$BE$28</c:f>
              <c:strCache>
                <c:ptCount val="1"/>
                <c:pt idx="0">
                  <c:v>なし</c:v>
                </c:pt>
              </c:strCache>
            </c:strRef>
          </c:tx>
          <c:spPr>
            <a:solidFill>
              <a:schemeClr val="bg1"/>
            </a:solidFill>
            <a:ln w="12700">
              <a:solidFill>
                <a:srgbClr val="000000"/>
              </a:solidFill>
              <a:prstDash val="solid"/>
            </a:ln>
          </c:spPr>
          <c:invertIfNegative val="0"/>
          <c:dLbls>
            <c:dLbl>
              <c:idx val="0"/>
              <c:layout>
                <c:manualLayout>
                  <c:x val="3.1222844132435253E-2"/>
                  <c:y val="-7.3132321874399848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261-4D2E-9052-C2B53CB6E267}"/>
                </c:ext>
              </c:extLst>
            </c:dLbl>
            <c:dLbl>
              <c:idx val="1"/>
              <c:layout>
                <c:manualLayout>
                  <c:x val="-2.4795243967997978E-3"/>
                  <c:y val="-1.544587414378080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261-4D2E-9052-C2B53CB6E267}"/>
                </c:ext>
              </c:extLst>
            </c:dLbl>
            <c:dLbl>
              <c:idx val="2"/>
              <c:layout>
                <c:manualLayout>
                  <c:x val="-2.4096385542168676E-2"/>
                  <c:y val="6.430868167202572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261-4D2E-9052-C2B53CB6E267}"/>
                </c:ext>
              </c:extLst>
            </c:dLbl>
            <c:dLbl>
              <c:idx val="3"/>
              <c:layout>
                <c:manualLayout>
                  <c:x val="-2.008032128514056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261-4D2E-9052-C2B53CB6E267}"/>
                </c:ext>
              </c:extLst>
            </c:dLbl>
            <c:dLbl>
              <c:idx val="4"/>
              <c:layout>
                <c:manualLayout>
                  <c:x val="-1.004016064257028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261-4D2E-9052-C2B53CB6E267}"/>
                </c:ext>
              </c:extLst>
            </c:dLbl>
            <c:dLbl>
              <c:idx val="5"/>
              <c:layout>
                <c:manualLayout>
                  <c:x val="-1.204819277108433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261-4D2E-9052-C2B53CB6E267}"/>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'26（問21）'!$BC$29:$BC$34</c:f>
              <c:strCache>
                <c:ptCount val="6"/>
                <c:pt idx="0">
                  <c:v>100人以上</c:v>
                </c:pt>
                <c:pt idx="1">
                  <c:v>50～99人</c:v>
                </c:pt>
                <c:pt idx="2">
                  <c:v>30～49人</c:v>
                </c:pt>
                <c:pt idx="3">
                  <c:v>10～29人</c:v>
                </c:pt>
                <c:pt idx="4">
                  <c:v>5～9人</c:v>
                </c:pt>
                <c:pt idx="5">
                  <c:v>1～4人</c:v>
                </c:pt>
              </c:strCache>
            </c:strRef>
          </c:cat>
          <c:val>
            <c:numRef>
              <c:f>'26（問21）'!$BE$29:$BE$34</c:f>
              <c:numCache>
                <c:formatCode>0.0%</c:formatCode>
                <c:ptCount val="6"/>
                <c:pt idx="0">
                  <c:v>0</c:v>
                </c:pt>
                <c:pt idx="1">
                  <c:v>7.1428571428571425E-2</c:v>
                </c:pt>
                <c:pt idx="2">
                  <c:v>3.125E-2</c:v>
                </c:pt>
                <c:pt idx="3">
                  <c:v>0.13168724279835392</c:v>
                </c:pt>
                <c:pt idx="4">
                  <c:v>0.24584717607973422</c:v>
                </c:pt>
                <c:pt idx="5">
                  <c:v>0.30042016806722688</c:v>
                </c:pt>
              </c:numCache>
            </c:numRef>
          </c:val>
          <c:extLst>
            <c:ext xmlns:c16="http://schemas.microsoft.com/office/drawing/2014/chart" uri="{C3380CC4-5D6E-409C-BE32-E72D297353CC}">
              <c16:uniqueId val="{00000007-6261-4D2E-9052-C2B53CB6E267}"/>
            </c:ext>
          </c:extLst>
        </c:ser>
        <c:ser>
          <c:idx val="2"/>
          <c:order val="2"/>
          <c:tx>
            <c:strRef>
              <c:f>'26（問21）'!$BF$28</c:f>
              <c:strCache>
                <c:ptCount val="1"/>
                <c:pt idx="0">
                  <c:v>無回答</c:v>
                </c:pt>
              </c:strCache>
            </c:strRef>
          </c:tx>
          <c:spPr>
            <a:pattFill prst="pct10">
              <a:fgClr>
                <a:schemeClr val="tx1"/>
              </a:fgClr>
              <a:bgClr>
                <a:schemeClr val="bg1"/>
              </a:bgClr>
            </a:patt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0-8AA6-42FD-A680-4B124D1B9F72}"/>
                </c:ext>
              </c:extLst>
            </c:dLbl>
            <c:dLbl>
              <c:idx val="1"/>
              <c:delete val="1"/>
              <c:extLst>
                <c:ext xmlns:c15="http://schemas.microsoft.com/office/drawing/2012/chart" uri="{CE6537A1-D6FC-4f65-9D91-7224C49458BB}"/>
                <c:ext xmlns:c16="http://schemas.microsoft.com/office/drawing/2014/chart" uri="{C3380CC4-5D6E-409C-BE32-E72D297353CC}">
                  <c16:uniqueId val="{00000008-6261-4D2E-9052-C2B53CB6E267}"/>
                </c:ext>
              </c:extLst>
            </c:dLbl>
            <c:dLbl>
              <c:idx val="2"/>
              <c:layout>
                <c:manualLayout>
                  <c:x val="1.807228915662650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261-4D2E-9052-C2B53CB6E267}"/>
                </c:ext>
              </c:extLst>
            </c:dLbl>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'26（問21）'!$BC$29:$BC$34</c:f>
              <c:strCache>
                <c:ptCount val="6"/>
                <c:pt idx="0">
                  <c:v>100人以上</c:v>
                </c:pt>
                <c:pt idx="1">
                  <c:v>50～99人</c:v>
                </c:pt>
                <c:pt idx="2">
                  <c:v>30～49人</c:v>
                </c:pt>
                <c:pt idx="3">
                  <c:v>10～29人</c:v>
                </c:pt>
                <c:pt idx="4">
                  <c:v>5～9人</c:v>
                </c:pt>
                <c:pt idx="5">
                  <c:v>1～4人</c:v>
                </c:pt>
              </c:strCache>
            </c:strRef>
          </c:cat>
          <c:val>
            <c:numRef>
              <c:f>'26（問21）'!$BF$29:$BF$34</c:f>
              <c:numCache>
                <c:formatCode>0.0%</c:formatCode>
                <c:ptCount val="6"/>
                <c:pt idx="0">
                  <c:v>0</c:v>
                </c:pt>
                <c:pt idx="1">
                  <c:v>0</c:v>
                </c:pt>
                <c:pt idx="2">
                  <c:v>6.25E-2</c:v>
                </c:pt>
                <c:pt idx="3">
                  <c:v>5.7613168724279837E-2</c:v>
                </c:pt>
                <c:pt idx="4">
                  <c:v>7.3089700996677748E-2</c:v>
                </c:pt>
                <c:pt idx="5">
                  <c:v>0.12815126050420167</c:v>
                </c:pt>
              </c:numCache>
            </c:numRef>
          </c:val>
          <c:extLst>
            <c:ext xmlns:c16="http://schemas.microsoft.com/office/drawing/2014/chart" uri="{C3380CC4-5D6E-409C-BE32-E72D297353CC}">
              <c16:uniqueId val="{0000000A-6261-4D2E-9052-C2B53CB6E267}"/>
            </c:ext>
          </c:extLst>
        </c:ser>
        <c:dLbls>
          <c:showLegendKey val="0"/>
          <c:showVal val="0"/>
          <c:showCatName val="0"/>
          <c:showSerName val="0"/>
          <c:showPercent val="0"/>
          <c:showBubbleSize val="0"/>
        </c:dLbls>
        <c:gapWidth val="30"/>
        <c:overlap val="100"/>
        <c:axId val="33055104"/>
        <c:axId val="33056640"/>
      </c:barChart>
      <c:catAx>
        <c:axId val="3305510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3056640"/>
        <c:crosses val="autoZero"/>
        <c:auto val="1"/>
        <c:lblAlgn val="ctr"/>
        <c:lblOffset val="100"/>
        <c:tickLblSkip val="1"/>
        <c:tickMarkSkip val="1"/>
        <c:noMultiLvlLbl val="0"/>
      </c:catAx>
      <c:valAx>
        <c:axId val="3305664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600" b="0" i="0" u="none" strike="noStrike" baseline="0">
                <a:solidFill>
                  <a:srgbClr val="000000"/>
                </a:solidFill>
                <a:latin typeface="ＭＳ Ｐゴシック"/>
                <a:ea typeface="ＭＳ Ｐゴシック"/>
                <a:cs typeface="ＭＳ Ｐゴシック"/>
              </a:defRPr>
            </a:pPr>
            <a:endParaRPr lang="ja-JP"/>
          </a:p>
        </c:txPr>
        <c:crossAx val="33055104"/>
        <c:crosses val="autoZero"/>
        <c:crossBetween val="between"/>
        <c:majorUnit val="0.2"/>
      </c:valAx>
      <c:spPr>
        <a:noFill/>
        <a:ln w="25400">
          <a:noFill/>
        </a:ln>
      </c:spPr>
    </c:plotArea>
    <c:legend>
      <c:legendPos val="r"/>
      <c:layout>
        <c:manualLayout>
          <c:xMode val="edge"/>
          <c:yMode val="edge"/>
          <c:x val="0.9036150902823894"/>
          <c:y val="0.30731758530183723"/>
          <c:w val="8.8855421686746983E-2"/>
          <c:h val="0.37073273157928427"/>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userShapes r:id="rId1"/>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6.6878980891719744E-2"/>
          <c:y val="4.4673539518900345E-2"/>
        </c:manualLayout>
      </c:layout>
      <c:overlay val="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view3D>
    <c:floor>
      <c:thickness val="0"/>
    </c:floor>
    <c:sideWall>
      <c:thickness val="0"/>
    </c:sideWall>
    <c:backWall>
      <c:thickness val="0"/>
    </c:backWall>
    <c:plotArea>
      <c:layout>
        <c:manualLayout>
          <c:layoutTarget val="inner"/>
          <c:xMode val="edge"/>
          <c:yMode val="edge"/>
          <c:x val="4.6709129511677279E-2"/>
          <c:y val="0.12199312714776632"/>
          <c:w val="0.51061571125265393"/>
          <c:h val="0.82646048109965631"/>
        </c:manualLayout>
      </c:layout>
      <c:pie3DChart>
        <c:varyColors val="1"/>
        <c:ser>
          <c:idx val="0"/>
          <c:order val="0"/>
          <c:tx>
            <c:strRef>
              <c:f>'41（問15）'!$AL$5</c:f>
              <c:strCache>
                <c:ptCount val="1"/>
                <c:pt idx="0">
                  <c:v>全　体</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extLst>
              <c:ext xmlns:c16="http://schemas.microsoft.com/office/drawing/2014/chart" uri="{C3380CC4-5D6E-409C-BE32-E72D297353CC}">
                <c16:uniqueId val="{00000000-186C-4C30-BB0C-6FF04B97C455}"/>
              </c:ext>
            </c:extLst>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2-186C-4C30-BB0C-6FF04B97C455}"/>
              </c:ext>
            </c:extLst>
          </c:dPt>
          <c:dPt>
            <c:idx val="2"/>
            <c:bubble3D val="0"/>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4-186C-4C30-BB0C-6FF04B97C455}"/>
              </c:ext>
            </c:extLst>
          </c:dPt>
          <c:dPt>
            <c:idx val="3"/>
            <c:bubble3D val="0"/>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6-186C-4C30-BB0C-6FF04B97C455}"/>
              </c:ext>
            </c:extLst>
          </c:dPt>
          <c:dPt>
            <c:idx val="4"/>
            <c:bubble3D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8-186C-4C30-BB0C-6FF04B97C455}"/>
              </c:ext>
            </c:extLst>
          </c:dPt>
          <c:dPt>
            <c:idx val="5"/>
            <c:bubble3D val="0"/>
            <c:spPr>
              <a:pattFill prst="pct5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A-186C-4C30-BB0C-6FF04B97C455}"/>
              </c:ext>
            </c:extLst>
          </c:dPt>
          <c:dLbls>
            <c:dLbl>
              <c:idx val="0"/>
              <c:layout>
                <c:manualLayout>
                  <c:x val="4.4601701857331449E-2"/>
                  <c:y val="9.7691912222312421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0-186C-4C30-BB0C-6FF04B97C455}"/>
                </c:ext>
              </c:extLst>
            </c:dLbl>
            <c:dLbl>
              <c:idx val="1"/>
              <c:layout>
                <c:manualLayout>
                  <c:x val="9.224434525302172E-2"/>
                  <c:y val="9.803663717293073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186C-4C30-BB0C-6FF04B97C455}"/>
                </c:ext>
              </c:extLst>
            </c:dLbl>
            <c:dLbl>
              <c:idx val="2"/>
              <c:layout>
                <c:manualLayout>
                  <c:x val="2.7974321681127439E-2"/>
                  <c:y val="-1.041318288822144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186C-4C30-BB0C-6FF04B97C455}"/>
                </c:ext>
              </c:extLst>
            </c:dLbl>
            <c:dLbl>
              <c:idx val="3"/>
              <c:layout>
                <c:manualLayout>
                  <c:x val="5.0895230452881288E-2"/>
                  <c:y val="-8.625429553264604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6-186C-4C30-BB0C-6FF04B97C455}"/>
                </c:ext>
              </c:extLst>
            </c:dLbl>
            <c:dLbl>
              <c:idx val="4"/>
              <c:layout>
                <c:manualLayout>
                  <c:x val="-0.22505307855626328"/>
                  <c:y val="-1.260008353783422E-1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186C-4C30-BB0C-6FF04B97C455}"/>
                </c:ext>
              </c:extLst>
            </c:dLbl>
            <c:dLbl>
              <c:idx val="5"/>
              <c:layout>
                <c:manualLayout>
                  <c:x val="7.9062473878663261E-2"/>
                  <c:y val="-6.4437048461725788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A-186C-4C30-BB0C-6FF04B97C455}"/>
                </c:ext>
              </c:extLst>
            </c:dLbl>
            <c:numFmt formatCode="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'41（問15）'!$AM$7:$AR$7</c:f>
              <c:strCache>
                <c:ptCount val="6"/>
                <c:pt idx="0">
                  <c:v>４時間未満</c:v>
                </c:pt>
                <c:pt idx="1">
                  <c:v>４時間以上
５時間未満</c:v>
                </c:pt>
                <c:pt idx="2">
                  <c:v>５時間以上
６時間未満</c:v>
                </c:pt>
                <c:pt idx="3">
                  <c:v>６時間以上
７時間未満</c:v>
                </c:pt>
                <c:pt idx="4">
                  <c:v>７時間以上</c:v>
                </c:pt>
                <c:pt idx="5">
                  <c:v>無回答</c:v>
                </c:pt>
              </c:strCache>
            </c:strRef>
          </c:cat>
          <c:val>
            <c:numRef>
              <c:f>'41（問15）'!$AM$5:$AR$5</c:f>
              <c:numCache>
                <c:formatCode>0.0%</c:formatCode>
                <c:ptCount val="6"/>
                <c:pt idx="0">
                  <c:v>6.8965517241379309E-2</c:v>
                </c:pt>
                <c:pt idx="1">
                  <c:v>0.10065237651444547</c:v>
                </c:pt>
                <c:pt idx="2">
                  <c:v>0.16309412861136999</c:v>
                </c:pt>
                <c:pt idx="3">
                  <c:v>9.9720410065237658E-2</c:v>
                </c:pt>
                <c:pt idx="4">
                  <c:v>0.12115563839701771</c:v>
                </c:pt>
                <c:pt idx="5">
                  <c:v>0.44641192917054984</c:v>
                </c:pt>
              </c:numCache>
            </c:numRef>
          </c:val>
          <c:extLst>
            <c:ext xmlns:c16="http://schemas.microsoft.com/office/drawing/2014/chart" uri="{C3380CC4-5D6E-409C-BE32-E72D297353CC}">
              <c16:uniqueId val="{0000000B-186C-4C30-BB0C-6FF04B97C455}"/>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7033953558352974"/>
          <c:y val="0.12120247855615986"/>
          <c:w val="0.19144390390691612"/>
          <c:h val="0.77134020618556709"/>
        </c:manualLayout>
      </c:layout>
      <c:overlay val="0"/>
      <c:spPr>
        <a:solidFill>
          <a:sysClr val="window" lastClr="FFFFFF"/>
        </a:solidFill>
        <a:ln>
          <a:solidFill>
            <a:sysClr val="windowText" lastClr="000000"/>
          </a:solidFill>
        </a:ln>
      </c:spPr>
      <c:txPr>
        <a:bodyPr/>
        <a:lstStyle/>
        <a:p>
          <a:pPr>
            <a:defRPr sz="700"/>
          </a:pPr>
          <a:endParaRPr lang="ja-JP"/>
        </a:p>
      </c:txPr>
    </c:legend>
    <c:plotVisOnly val="1"/>
    <c:dispBlanksAs val="zero"/>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503069094890746"/>
          <c:y val="9.5969289827255271E-3"/>
        </c:manualLayout>
      </c:layout>
      <c:overlay val="0"/>
      <c:spPr>
        <a:noFill/>
        <a:ln w="25400">
          <a:noFill/>
        </a:ln>
      </c:spPr>
    </c:title>
    <c:autoTitleDeleted val="0"/>
    <c:plotArea>
      <c:layout>
        <c:manualLayout>
          <c:layoutTarget val="inner"/>
          <c:xMode val="edge"/>
          <c:yMode val="edge"/>
          <c:x val="0.15030686103070856"/>
          <c:y val="5.7581573896353169E-2"/>
          <c:w val="0.66871215723866262"/>
          <c:h val="0.8886756238003839"/>
        </c:manualLayout>
      </c:layout>
      <c:barChart>
        <c:barDir val="bar"/>
        <c:grouping val="percentStacked"/>
        <c:varyColors val="0"/>
        <c:ser>
          <c:idx val="0"/>
          <c:order val="0"/>
          <c:tx>
            <c:strRef>
              <c:f>'41（問15）'!$AM$7</c:f>
              <c:strCache>
                <c:ptCount val="1"/>
                <c:pt idx="0">
                  <c:v>４時間未満</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2.453987730061349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127-4929-A4FD-C3852ED27068}"/>
                </c:ext>
              </c:extLst>
            </c:dLbl>
            <c:dLbl>
              <c:idx val="1"/>
              <c:layout>
                <c:manualLayout>
                  <c:x val="3.9826151902556265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127-4929-A4FD-C3852ED27068}"/>
                </c:ext>
              </c:extLst>
            </c:dLbl>
            <c:dLbl>
              <c:idx val="2"/>
              <c:layout>
                <c:manualLayout>
                  <c:x val="-2.1522309711286087E-3"/>
                  <c:y val="9.383555494586713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127-4929-A4FD-C3852ED27068}"/>
                </c:ext>
              </c:extLst>
            </c:dLbl>
            <c:dLbl>
              <c:idx val="3"/>
              <c:layout>
                <c:manualLayout>
                  <c:x val="1.8745523054753364E-17"/>
                  <c:y val="9.383555494586713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127-4929-A4FD-C3852ED27068}"/>
                </c:ext>
              </c:extLst>
            </c:dLbl>
            <c:dLbl>
              <c:idx val="6"/>
              <c:layout>
                <c:manualLayout>
                  <c:x val="-1.0224948875255624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127-4929-A4FD-C3852ED27068}"/>
                </c:ext>
              </c:extLst>
            </c:dLbl>
            <c:dLbl>
              <c:idx val="7"/>
              <c:layout>
                <c:manualLayout>
                  <c:x val="4.0094681416356507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127-4929-A4FD-C3852ED27068}"/>
                </c:ext>
              </c:extLst>
            </c:dLbl>
            <c:dLbl>
              <c:idx val="8"/>
              <c:layout>
                <c:manualLayout>
                  <c:x val="4.0363269424823411E-3"/>
                  <c:y val="4.664916424312669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127-4929-A4FD-C3852ED27068}"/>
                </c:ext>
              </c:extLst>
            </c:dLbl>
            <c:dLbl>
              <c:idx val="9"/>
              <c:layout>
                <c:manualLayout>
                  <c:x val="-4.3046229650741509E-3"/>
                  <c:y val="2.559181062060140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127-4929-A4FD-C3852ED27068}"/>
                </c:ext>
              </c:extLst>
            </c:dLbl>
            <c:dLbl>
              <c:idx val="11"/>
              <c:layout>
                <c:manualLayout>
                  <c:x val="-1.3412047005726874E-4"/>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127-4929-A4FD-C3852ED27068}"/>
                </c:ext>
              </c:extLst>
            </c:dLbl>
            <c:dLbl>
              <c:idx val="12"/>
              <c:layout>
                <c:manualLayout>
                  <c:x val="5.9737854854032815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127-4929-A4FD-C3852ED27068}"/>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'41（問15）'!$AL$8:$AL$20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'41（問15）'!$AM$8:$AM$20</c:f>
              <c:numCache>
                <c:formatCode>0.0%</c:formatCode>
                <c:ptCount val="13"/>
                <c:pt idx="0">
                  <c:v>0</c:v>
                </c:pt>
                <c:pt idx="1">
                  <c:v>3.7383177570093455E-2</c:v>
                </c:pt>
                <c:pt idx="2">
                  <c:v>4.878048780487805E-2</c:v>
                </c:pt>
                <c:pt idx="3">
                  <c:v>8.6956521739130432E-2</c:v>
                </c:pt>
                <c:pt idx="4">
                  <c:v>0.17333333333333334</c:v>
                </c:pt>
                <c:pt idx="5">
                  <c:v>0.12121212121212122</c:v>
                </c:pt>
                <c:pt idx="6">
                  <c:v>0</c:v>
                </c:pt>
                <c:pt idx="7">
                  <c:v>0</c:v>
                </c:pt>
                <c:pt idx="8">
                  <c:v>0.10526315789473684</c:v>
                </c:pt>
                <c:pt idx="9">
                  <c:v>0.15384615384615385</c:v>
                </c:pt>
                <c:pt idx="10">
                  <c:v>0</c:v>
                </c:pt>
                <c:pt idx="11">
                  <c:v>1.1976047904191617E-2</c:v>
                </c:pt>
                <c:pt idx="12">
                  <c:v>3.5242290748898682E-2</c:v>
                </c:pt>
              </c:numCache>
            </c:numRef>
          </c:val>
          <c:extLst>
            <c:ext xmlns:c16="http://schemas.microsoft.com/office/drawing/2014/chart" uri="{C3380CC4-5D6E-409C-BE32-E72D297353CC}">
              <c16:uniqueId val="{0000000A-6127-4929-A4FD-C3852ED27068}"/>
            </c:ext>
          </c:extLst>
        </c:ser>
        <c:ser>
          <c:idx val="1"/>
          <c:order val="1"/>
          <c:tx>
            <c:strRef>
              <c:f>'41（問15）'!$AN$7</c:f>
              <c:strCache>
                <c:ptCount val="1"/>
                <c:pt idx="0">
                  <c:v>４時間以上
５時間未満</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1.412714429868819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127-4929-A4FD-C3852ED27068}"/>
                </c:ext>
              </c:extLst>
            </c:dLbl>
            <c:dLbl>
              <c:idx val="2"/>
              <c:layout>
                <c:manualLayout>
                  <c:x val="1.412714429868819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127-4929-A4FD-C3852ED27068}"/>
                </c:ext>
              </c:extLst>
            </c:dLbl>
            <c:dLbl>
              <c:idx val="3"/>
              <c:layout>
                <c:manualLayout>
                  <c:x val="1.2269777627489816E-2"/>
                  <c:y val="9.383555494586713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127-4929-A4FD-C3852ED27068}"/>
                </c:ext>
              </c:extLst>
            </c:dLbl>
            <c:dLbl>
              <c:idx val="6"/>
              <c:layout>
                <c:manualLayout>
                  <c:x val="-4.0899795501022499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127-4929-A4FD-C3852ED27068}"/>
                </c:ext>
              </c:extLst>
            </c:dLbl>
            <c:dLbl>
              <c:idx val="8"/>
              <c:layout>
                <c:manualLayout>
                  <c:x val="1.4234417016891293E-2"/>
                  <c:y val="-4.6917777472933566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127-4929-A4FD-C3852ED27068}"/>
                </c:ext>
              </c:extLst>
            </c:dLbl>
            <c:dLbl>
              <c:idx val="9"/>
              <c:layout>
                <c:manualLayout>
                  <c:x val="7.9116950871938561E-3"/>
                  <c:y val="2.559181062060140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127-4929-A4FD-C3852ED27068}"/>
                </c:ext>
              </c:extLst>
            </c:dLbl>
            <c:dLbl>
              <c:idx val="10"/>
              <c:layout>
                <c:manualLayout>
                  <c:x val="5.893596122570568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127-4929-A4FD-C3852ED27068}"/>
                </c:ext>
              </c:extLst>
            </c:dLbl>
            <c:dLbl>
              <c:idx val="11"/>
              <c:layout>
                <c:manualLayout>
                  <c:x val="6.134969325153374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127-4929-A4FD-C3852ED27068}"/>
                </c:ext>
              </c:extLst>
            </c:dLbl>
            <c:dLbl>
              <c:idx val="12"/>
              <c:layout>
                <c:manualLayout>
                  <c:x val="1.6118544997826192E-2"/>
                  <c:y val="2.559181062060140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127-4929-A4FD-C3852ED27068}"/>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'41（問15）'!$AL$8:$AL$20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'41（問15）'!$AN$8:$AN$20</c:f>
              <c:numCache>
                <c:formatCode>0.0%</c:formatCode>
                <c:ptCount val="13"/>
                <c:pt idx="0">
                  <c:v>0</c:v>
                </c:pt>
                <c:pt idx="1">
                  <c:v>9.3457943925233641E-2</c:v>
                </c:pt>
                <c:pt idx="2">
                  <c:v>0.13008130081300814</c:v>
                </c:pt>
                <c:pt idx="3">
                  <c:v>8.6956521739130432E-2</c:v>
                </c:pt>
                <c:pt idx="4">
                  <c:v>0.16666666666666666</c:v>
                </c:pt>
                <c:pt idx="5">
                  <c:v>0.24242424242424243</c:v>
                </c:pt>
                <c:pt idx="6">
                  <c:v>0</c:v>
                </c:pt>
                <c:pt idx="7">
                  <c:v>0.125</c:v>
                </c:pt>
                <c:pt idx="8">
                  <c:v>6.8421052631578952E-2</c:v>
                </c:pt>
                <c:pt idx="9">
                  <c:v>7.6923076923076927E-2</c:v>
                </c:pt>
                <c:pt idx="10">
                  <c:v>0.16666666666666666</c:v>
                </c:pt>
                <c:pt idx="11">
                  <c:v>0.12574850299401197</c:v>
                </c:pt>
                <c:pt idx="12">
                  <c:v>3.9647577092511016E-2</c:v>
                </c:pt>
              </c:numCache>
            </c:numRef>
          </c:val>
          <c:extLst>
            <c:ext xmlns:c16="http://schemas.microsoft.com/office/drawing/2014/chart" uri="{C3380CC4-5D6E-409C-BE32-E72D297353CC}">
              <c16:uniqueId val="{00000014-6127-4929-A4FD-C3852ED27068}"/>
            </c:ext>
          </c:extLst>
        </c:ser>
        <c:ser>
          <c:idx val="2"/>
          <c:order val="2"/>
          <c:tx>
            <c:strRef>
              <c:f>'41（問15）'!$AO$7</c:f>
              <c:strCache>
                <c:ptCount val="1"/>
                <c:pt idx="0">
                  <c:v>５時間以上
６時間未満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3.8753505963116872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5-6127-4929-A4FD-C3852ED27068}"/>
                </c:ext>
              </c:extLst>
            </c:dLbl>
            <c:dLbl>
              <c:idx val="3"/>
              <c:layout>
                <c:manualLayout>
                  <c:x val="4.0899795501022499E-3"/>
                  <c:y val="2.559181062060234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127-4929-A4FD-C3852ED27068}"/>
                </c:ext>
              </c:extLst>
            </c:dLbl>
            <c:dLbl>
              <c:idx val="4"/>
              <c:layout>
                <c:manualLayout>
                  <c:x val="-1.226993865030674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127-4929-A4FD-C3852ED27068}"/>
                </c:ext>
              </c:extLst>
            </c:dLbl>
            <c:dLbl>
              <c:idx val="6"/>
              <c:layout>
                <c:manualLayout>
                  <c:x val="-2.0449897750510872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127-4929-A4FD-C3852ED27068}"/>
                </c:ext>
              </c:extLst>
            </c:dLbl>
            <c:dLbl>
              <c:idx val="12"/>
              <c:layout>
                <c:manualLayout>
                  <c:x val="8.0994476917378815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6127-4929-A4FD-C3852ED27068}"/>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'41（問15）'!$AL$8:$AL$20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'41（問15）'!$AO$8:$AO$20</c:f>
              <c:numCache>
                <c:formatCode>0.0%</c:formatCode>
                <c:ptCount val="13"/>
                <c:pt idx="0">
                  <c:v>0</c:v>
                </c:pt>
                <c:pt idx="1">
                  <c:v>0.15887850467289719</c:v>
                </c:pt>
                <c:pt idx="2">
                  <c:v>0.2032520325203252</c:v>
                </c:pt>
                <c:pt idx="3">
                  <c:v>0.2608695652173913</c:v>
                </c:pt>
                <c:pt idx="4">
                  <c:v>6.6666666666666666E-2</c:v>
                </c:pt>
                <c:pt idx="5">
                  <c:v>0.18181818181818182</c:v>
                </c:pt>
                <c:pt idx="6">
                  <c:v>5.5555555555555552E-2</c:v>
                </c:pt>
                <c:pt idx="7">
                  <c:v>6.25E-2</c:v>
                </c:pt>
                <c:pt idx="8">
                  <c:v>0.16315789473684211</c:v>
                </c:pt>
                <c:pt idx="9">
                  <c:v>0</c:v>
                </c:pt>
                <c:pt idx="10">
                  <c:v>0</c:v>
                </c:pt>
                <c:pt idx="11">
                  <c:v>0.27544910179640719</c:v>
                </c:pt>
                <c:pt idx="12">
                  <c:v>0.14096916299559473</c:v>
                </c:pt>
              </c:numCache>
            </c:numRef>
          </c:val>
          <c:extLst>
            <c:ext xmlns:c16="http://schemas.microsoft.com/office/drawing/2014/chart" uri="{C3380CC4-5D6E-409C-BE32-E72D297353CC}">
              <c16:uniqueId val="{0000001A-6127-4929-A4FD-C3852ED27068}"/>
            </c:ext>
          </c:extLst>
        </c:ser>
        <c:ser>
          <c:idx val="3"/>
          <c:order val="3"/>
          <c:tx>
            <c:strRef>
              <c:f>'41（問15）'!$AP$7</c:f>
              <c:strCache>
                <c:ptCount val="1"/>
                <c:pt idx="0">
                  <c:v>６時間以上
７時間未満</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5"/>
              <c:layout>
                <c:manualLayout>
                  <c:x val="-1.2269938650306674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6127-4929-A4FD-C3852ED27068}"/>
                </c:ext>
              </c:extLst>
            </c:dLbl>
            <c:dLbl>
              <c:idx val="6"/>
              <c:layout>
                <c:manualLayout>
                  <c:x val="4.0899795501022117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6127-4929-A4FD-C3852ED27068}"/>
                </c:ext>
              </c:extLst>
            </c:dLbl>
            <c:dLbl>
              <c:idx val="12"/>
              <c:layout>
                <c:manualLayout>
                  <c:x val="6.0544904137235112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6127-4929-A4FD-C3852ED27068}"/>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'41（問15）'!$AL$8:$AL$20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'41（問15）'!$AP$8:$AP$20</c:f>
              <c:numCache>
                <c:formatCode>0.0%</c:formatCode>
                <c:ptCount val="13"/>
                <c:pt idx="0">
                  <c:v>0</c:v>
                </c:pt>
                <c:pt idx="1">
                  <c:v>0.10280373831775701</c:v>
                </c:pt>
                <c:pt idx="2">
                  <c:v>0.10569105691056911</c:v>
                </c:pt>
                <c:pt idx="3">
                  <c:v>0.13043478260869565</c:v>
                </c:pt>
                <c:pt idx="4">
                  <c:v>0.14000000000000001</c:v>
                </c:pt>
                <c:pt idx="5">
                  <c:v>0.12121212121212122</c:v>
                </c:pt>
                <c:pt idx="6">
                  <c:v>0.1111111111111111</c:v>
                </c:pt>
                <c:pt idx="7">
                  <c:v>6.25E-2</c:v>
                </c:pt>
                <c:pt idx="8">
                  <c:v>9.4736842105263161E-2</c:v>
                </c:pt>
                <c:pt idx="9">
                  <c:v>7.6923076923076927E-2</c:v>
                </c:pt>
                <c:pt idx="10">
                  <c:v>0.33333333333333331</c:v>
                </c:pt>
                <c:pt idx="11">
                  <c:v>0.11377245508982035</c:v>
                </c:pt>
                <c:pt idx="12">
                  <c:v>5.2863436123348019E-2</c:v>
                </c:pt>
              </c:numCache>
            </c:numRef>
          </c:val>
          <c:extLst>
            <c:ext xmlns:c16="http://schemas.microsoft.com/office/drawing/2014/chart" uri="{C3380CC4-5D6E-409C-BE32-E72D297353CC}">
              <c16:uniqueId val="{0000001E-6127-4929-A4FD-C3852ED27068}"/>
            </c:ext>
          </c:extLst>
        </c:ser>
        <c:ser>
          <c:idx val="4"/>
          <c:order val="4"/>
          <c:tx>
            <c:strRef>
              <c:f>'41（問15）'!$AQ$7</c:f>
              <c:strCache>
                <c:ptCount val="1"/>
                <c:pt idx="0">
                  <c:v>７時間以上</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5"/>
              <c:layout>
                <c:manualLayout>
                  <c:x val="4.0899795501022499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6127-4929-A4FD-C3852ED27068}"/>
                </c:ext>
              </c:extLst>
            </c:dLbl>
            <c:dLbl>
              <c:idx val="6"/>
              <c:layout>
                <c:manualLayout>
                  <c:x val="0"/>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0-6127-4929-A4FD-C3852ED27068}"/>
                </c:ext>
              </c:extLst>
            </c:dLbl>
            <c:dLbl>
              <c:idx val="7"/>
              <c:layout>
                <c:manualLayout>
                  <c:x val="4.0899795501023245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1-6127-4929-A4FD-C3852ED27068}"/>
                </c:ext>
              </c:extLst>
            </c:dLbl>
            <c:dLbl>
              <c:idx val="10"/>
              <c:layout>
                <c:manualLayout>
                  <c:x val="-1.341320065053218E-4"/>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2-6127-4929-A4FD-C3852ED27068}"/>
                </c:ext>
              </c:extLst>
            </c:dLbl>
            <c:dLbl>
              <c:idx val="12"/>
              <c:layout>
                <c:manualLayout>
                  <c:x val="6.134969325153374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3-6127-4929-A4FD-C3852ED27068}"/>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'41（問15）'!$AL$8:$AL$20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'41（問15）'!$AQ$8:$AQ$20</c:f>
              <c:numCache>
                <c:formatCode>0.0%</c:formatCode>
                <c:ptCount val="13"/>
                <c:pt idx="0">
                  <c:v>0</c:v>
                </c:pt>
                <c:pt idx="1">
                  <c:v>0.14018691588785046</c:v>
                </c:pt>
                <c:pt idx="2">
                  <c:v>8.943089430894309E-2</c:v>
                </c:pt>
                <c:pt idx="3">
                  <c:v>8.6956521739130432E-2</c:v>
                </c:pt>
                <c:pt idx="4">
                  <c:v>0.18</c:v>
                </c:pt>
                <c:pt idx="5">
                  <c:v>3.0303030303030304E-2</c:v>
                </c:pt>
                <c:pt idx="6">
                  <c:v>5.5555555555555552E-2</c:v>
                </c:pt>
                <c:pt idx="7">
                  <c:v>6.25E-2</c:v>
                </c:pt>
                <c:pt idx="8">
                  <c:v>0.12105263157894737</c:v>
                </c:pt>
                <c:pt idx="9">
                  <c:v>0.23076923076923078</c:v>
                </c:pt>
                <c:pt idx="10">
                  <c:v>0</c:v>
                </c:pt>
                <c:pt idx="11">
                  <c:v>0.15568862275449102</c:v>
                </c:pt>
                <c:pt idx="12">
                  <c:v>8.8105726872246701E-2</c:v>
                </c:pt>
              </c:numCache>
            </c:numRef>
          </c:val>
          <c:extLst>
            <c:ext xmlns:c16="http://schemas.microsoft.com/office/drawing/2014/chart" uri="{C3380CC4-5D6E-409C-BE32-E72D297353CC}">
              <c16:uniqueId val="{00000024-6127-4929-A4FD-C3852ED27068}"/>
            </c:ext>
          </c:extLst>
        </c:ser>
        <c:ser>
          <c:idx val="5"/>
          <c:order val="5"/>
          <c:tx>
            <c:strRef>
              <c:f>'41（問15）'!$AR$7</c:f>
              <c:strCache>
                <c:ptCount val="1"/>
                <c:pt idx="0">
                  <c:v>無回答</c:v>
                </c:pt>
              </c:strCache>
            </c:strRef>
          </c:tx>
          <c:spPr>
            <a:solidFill>
              <a:srgbClr val="FFFFFF"/>
            </a:solidFill>
            <a:ln w="12700">
              <a:solidFill>
                <a:srgbClr val="000000"/>
              </a:solidFill>
              <a:prstDash val="solid"/>
            </a:ln>
          </c:spPr>
          <c:invertIfNegative val="0"/>
          <c:dLbls>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'41（問15）'!$AL$8:$AL$20</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'41（問15）'!$AR$8:$AR$20</c:f>
              <c:numCache>
                <c:formatCode>0.0%</c:formatCode>
                <c:ptCount val="13"/>
                <c:pt idx="0">
                  <c:v>0</c:v>
                </c:pt>
                <c:pt idx="1">
                  <c:v>0.46728971962616822</c:v>
                </c:pt>
                <c:pt idx="2">
                  <c:v>0.42276422764227645</c:v>
                </c:pt>
                <c:pt idx="3">
                  <c:v>0.34782608695652173</c:v>
                </c:pt>
                <c:pt idx="4">
                  <c:v>0.27333333333333332</c:v>
                </c:pt>
                <c:pt idx="5">
                  <c:v>0.30303030303030304</c:v>
                </c:pt>
                <c:pt idx="6">
                  <c:v>0.77777777777777779</c:v>
                </c:pt>
                <c:pt idx="7">
                  <c:v>0.6875</c:v>
                </c:pt>
                <c:pt idx="8">
                  <c:v>0.44736842105263158</c:v>
                </c:pt>
                <c:pt idx="9">
                  <c:v>0.46153846153846156</c:v>
                </c:pt>
                <c:pt idx="10">
                  <c:v>0.5</c:v>
                </c:pt>
                <c:pt idx="11">
                  <c:v>0.31736526946107785</c:v>
                </c:pt>
                <c:pt idx="12">
                  <c:v>0.64317180616740088</c:v>
                </c:pt>
              </c:numCache>
            </c:numRef>
          </c:val>
          <c:extLst>
            <c:ext xmlns:c16="http://schemas.microsoft.com/office/drawing/2014/chart" uri="{C3380CC4-5D6E-409C-BE32-E72D297353CC}">
              <c16:uniqueId val="{00000025-6127-4929-A4FD-C3852ED27068}"/>
            </c:ext>
          </c:extLst>
        </c:ser>
        <c:dLbls>
          <c:showLegendKey val="0"/>
          <c:showVal val="0"/>
          <c:showCatName val="0"/>
          <c:showSerName val="0"/>
          <c:showPercent val="0"/>
          <c:showBubbleSize val="0"/>
        </c:dLbls>
        <c:gapWidth val="30"/>
        <c:overlap val="100"/>
        <c:axId val="97952512"/>
        <c:axId val="97954048"/>
      </c:barChart>
      <c:catAx>
        <c:axId val="9795251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954048"/>
        <c:crosses val="autoZero"/>
        <c:auto val="1"/>
        <c:lblAlgn val="ctr"/>
        <c:lblOffset val="100"/>
        <c:tickLblSkip val="1"/>
        <c:tickMarkSkip val="1"/>
        <c:noMultiLvlLbl val="0"/>
      </c:catAx>
      <c:valAx>
        <c:axId val="9795404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7952512"/>
        <c:crosses val="autoZero"/>
        <c:crossBetween val="between"/>
      </c:valAx>
      <c:spPr>
        <a:noFill/>
        <a:ln w="25400">
          <a:noFill/>
        </a:ln>
      </c:spPr>
    </c:plotArea>
    <c:legend>
      <c:legendPos val="r"/>
      <c:layout>
        <c:manualLayout>
          <c:xMode val="edge"/>
          <c:yMode val="edge"/>
          <c:x val="0.86349757660660509"/>
          <c:y val="0.31861804222648754"/>
          <c:w val="0.12883451685103775"/>
          <c:h val="0.353166986564299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5000015907102521"/>
          <c:y val="1.7793594306049824E-2"/>
        </c:manualLayout>
      </c:layout>
      <c:overlay val="0"/>
      <c:spPr>
        <a:noFill/>
        <a:ln w="25400">
          <a:noFill/>
        </a:ln>
      </c:spPr>
    </c:title>
    <c:autoTitleDeleted val="0"/>
    <c:plotArea>
      <c:layout>
        <c:manualLayout>
          <c:layoutTarget val="inner"/>
          <c:xMode val="edge"/>
          <c:yMode val="edge"/>
          <c:x val="0.12424260807677569"/>
          <c:y val="0.13167259786476868"/>
          <c:w val="0.68787980569336782"/>
          <c:h val="0.76868327402135228"/>
        </c:manualLayout>
      </c:layout>
      <c:barChart>
        <c:barDir val="bar"/>
        <c:grouping val="percentStacked"/>
        <c:varyColors val="0"/>
        <c:ser>
          <c:idx val="0"/>
          <c:order val="0"/>
          <c:tx>
            <c:strRef>
              <c:f>'41（問15）'!$AM$22</c:f>
              <c:strCache>
                <c:ptCount val="1"/>
                <c:pt idx="0">
                  <c:v>４時間未満</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3.2707450030284675E-3"/>
                  <c:y val="-2.609727164887307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ECE-4183-B2FD-1F6182983272}"/>
                </c:ext>
              </c:extLst>
            </c:dLbl>
            <c:dLbl>
              <c:idx val="2"/>
              <c:layout>
                <c:manualLayout>
                  <c:x val="1.4010566725021784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ECE-4183-B2FD-1F6182983272}"/>
                </c:ext>
              </c:extLst>
            </c:dLbl>
            <c:dLbl>
              <c:idx val="3"/>
              <c:layout>
                <c:manualLayout>
                  <c:x val="1.994017946161515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ECE-4183-B2FD-1F6182983272}"/>
                </c:ext>
              </c:extLst>
            </c:dLbl>
            <c:numFmt formatCode="0.0%;\-#;;" sourceLinked="0"/>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'41（問15）'!$AL$23:$AL$28</c:f>
              <c:strCache>
                <c:ptCount val="6"/>
                <c:pt idx="0">
                  <c:v>100人以上</c:v>
                </c:pt>
                <c:pt idx="1">
                  <c:v>50～99人</c:v>
                </c:pt>
                <c:pt idx="2">
                  <c:v>30～49人</c:v>
                </c:pt>
                <c:pt idx="3">
                  <c:v>10～29人</c:v>
                </c:pt>
                <c:pt idx="4">
                  <c:v>5～9人</c:v>
                </c:pt>
                <c:pt idx="5">
                  <c:v>1～4人</c:v>
                </c:pt>
              </c:strCache>
            </c:strRef>
          </c:cat>
          <c:val>
            <c:numRef>
              <c:f>'41（問15）'!$AM$23:$AM$28</c:f>
              <c:numCache>
                <c:formatCode>0.0%</c:formatCode>
                <c:ptCount val="6"/>
                <c:pt idx="0">
                  <c:v>0</c:v>
                </c:pt>
                <c:pt idx="1">
                  <c:v>0</c:v>
                </c:pt>
                <c:pt idx="2">
                  <c:v>0</c:v>
                </c:pt>
                <c:pt idx="3">
                  <c:v>4.5267489711934158E-2</c:v>
                </c:pt>
                <c:pt idx="4">
                  <c:v>6.9767441860465115E-2</c:v>
                </c:pt>
                <c:pt idx="5">
                  <c:v>8.8235294117647065E-2</c:v>
                </c:pt>
              </c:numCache>
            </c:numRef>
          </c:val>
          <c:extLst>
            <c:ext xmlns:c16="http://schemas.microsoft.com/office/drawing/2014/chart" uri="{C3380CC4-5D6E-409C-BE32-E72D297353CC}">
              <c16:uniqueId val="{00000003-AECE-4183-B2FD-1F6182983272}"/>
            </c:ext>
          </c:extLst>
        </c:ser>
        <c:ser>
          <c:idx val="1"/>
          <c:order val="1"/>
          <c:tx>
            <c:strRef>
              <c:f>'41（問15）'!$AN$22</c:f>
              <c:strCache>
                <c:ptCount val="1"/>
                <c:pt idx="0">
                  <c:v>４時間以上
５時間未満</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0982912850179423E-2"/>
                  <c:y val="9.4899169632265714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ECE-4183-B2FD-1F6182983272}"/>
                </c:ext>
              </c:extLst>
            </c:dLbl>
            <c:dLbl>
              <c:idx val="1"/>
              <c:layout>
                <c:manualLayout>
                  <c:x val="5.3248289018817509E-3"/>
                  <c:y val="-2.372479240805773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ECE-4183-B2FD-1F6182983272}"/>
                </c:ext>
              </c:extLst>
            </c:dLbl>
            <c:dLbl>
              <c:idx val="2"/>
              <c:layout>
                <c:manualLayout>
                  <c:x val="1.9940189294519985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ECE-4183-B2FD-1F6182983272}"/>
                </c:ext>
              </c:extLst>
            </c:dLbl>
            <c:numFmt formatCode="0.0%;\-#;;" sourceLinked="0"/>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'41（問15）'!$AL$23:$AL$28</c:f>
              <c:strCache>
                <c:ptCount val="6"/>
                <c:pt idx="0">
                  <c:v>100人以上</c:v>
                </c:pt>
                <c:pt idx="1">
                  <c:v>50～99人</c:v>
                </c:pt>
                <c:pt idx="2">
                  <c:v>30～49人</c:v>
                </c:pt>
                <c:pt idx="3">
                  <c:v>10～29人</c:v>
                </c:pt>
                <c:pt idx="4">
                  <c:v>5～9人</c:v>
                </c:pt>
                <c:pt idx="5">
                  <c:v>1～4人</c:v>
                </c:pt>
              </c:strCache>
            </c:strRef>
          </c:cat>
          <c:val>
            <c:numRef>
              <c:f>'41（問15）'!$AN$23:$AN$28</c:f>
              <c:numCache>
                <c:formatCode>0.0%</c:formatCode>
                <c:ptCount val="6"/>
                <c:pt idx="0">
                  <c:v>0</c:v>
                </c:pt>
                <c:pt idx="1">
                  <c:v>7.1428571428571425E-2</c:v>
                </c:pt>
                <c:pt idx="2">
                  <c:v>0.15625</c:v>
                </c:pt>
                <c:pt idx="3">
                  <c:v>9.4650205761316872E-2</c:v>
                </c:pt>
                <c:pt idx="4">
                  <c:v>8.9700996677740868E-2</c:v>
                </c:pt>
                <c:pt idx="5">
                  <c:v>0.1092436974789916</c:v>
                </c:pt>
              </c:numCache>
            </c:numRef>
          </c:val>
          <c:extLst>
            <c:ext xmlns:c16="http://schemas.microsoft.com/office/drawing/2014/chart" uri="{C3380CC4-5D6E-409C-BE32-E72D297353CC}">
              <c16:uniqueId val="{00000007-AECE-4183-B2FD-1F6182983272}"/>
            </c:ext>
          </c:extLst>
        </c:ser>
        <c:ser>
          <c:idx val="2"/>
          <c:order val="2"/>
          <c:tx>
            <c:strRef>
              <c:f>'41（問15）'!$AO$22</c:f>
              <c:strCache>
                <c:ptCount val="1"/>
                <c:pt idx="0">
                  <c:v>５時間以上
６時間未満</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'41（問15）'!$AL$23:$AL$28</c:f>
              <c:strCache>
                <c:ptCount val="6"/>
                <c:pt idx="0">
                  <c:v>100人以上</c:v>
                </c:pt>
                <c:pt idx="1">
                  <c:v>50～99人</c:v>
                </c:pt>
                <c:pt idx="2">
                  <c:v>30～49人</c:v>
                </c:pt>
                <c:pt idx="3">
                  <c:v>10～29人</c:v>
                </c:pt>
                <c:pt idx="4">
                  <c:v>5～9人</c:v>
                </c:pt>
                <c:pt idx="5">
                  <c:v>1～4人</c:v>
                </c:pt>
              </c:strCache>
            </c:strRef>
          </c:cat>
          <c:val>
            <c:numRef>
              <c:f>'41（問15）'!$AO$23:$AO$28</c:f>
              <c:numCache>
                <c:formatCode>0.0%</c:formatCode>
                <c:ptCount val="6"/>
                <c:pt idx="0">
                  <c:v>0</c:v>
                </c:pt>
                <c:pt idx="1">
                  <c:v>0.2857142857142857</c:v>
                </c:pt>
                <c:pt idx="2">
                  <c:v>0.21875</c:v>
                </c:pt>
                <c:pt idx="3">
                  <c:v>0.20164609053497942</c:v>
                </c:pt>
                <c:pt idx="4">
                  <c:v>0.14285714285714285</c:v>
                </c:pt>
                <c:pt idx="5">
                  <c:v>0.15126050420168066</c:v>
                </c:pt>
              </c:numCache>
            </c:numRef>
          </c:val>
          <c:extLst>
            <c:ext xmlns:c16="http://schemas.microsoft.com/office/drawing/2014/chart" uri="{C3380CC4-5D6E-409C-BE32-E72D297353CC}">
              <c16:uniqueId val="{00000008-AECE-4183-B2FD-1F6182983272}"/>
            </c:ext>
          </c:extLst>
        </c:ser>
        <c:ser>
          <c:idx val="3"/>
          <c:order val="3"/>
          <c:tx>
            <c:strRef>
              <c:f>'41（問15）'!$AP$22</c:f>
              <c:strCache>
                <c:ptCount val="1"/>
                <c:pt idx="0">
                  <c:v>６時間以上
７時間未満</c:v>
                </c:pt>
              </c:strCache>
            </c:strRef>
          </c:tx>
          <c:spPr>
            <a:pattFill prst="smGrid">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2.384866726823982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ECE-4183-B2FD-1F6182983272}"/>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'41（問15）'!$AL$23:$AL$28</c:f>
              <c:strCache>
                <c:ptCount val="6"/>
                <c:pt idx="0">
                  <c:v>100人以上</c:v>
                </c:pt>
                <c:pt idx="1">
                  <c:v>50～99人</c:v>
                </c:pt>
                <c:pt idx="2">
                  <c:v>30～49人</c:v>
                </c:pt>
                <c:pt idx="3">
                  <c:v>10～29人</c:v>
                </c:pt>
                <c:pt idx="4">
                  <c:v>5～9人</c:v>
                </c:pt>
                <c:pt idx="5">
                  <c:v>1～4人</c:v>
                </c:pt>
              </c:strCache>
            </c:strRef>
          </c:cat>
          <c:val>
            <c:numRef>
              <c:f>'41（問15）'!$AP$23:$AP$28</c:f>
              <c:numCache>
                <c:formatCode>0.0%</c:formatCode>
                <c:ptCount val="6"/>
                <c:pt idx="0">
                  <c:v>0.2857142857142857</c:v>
                </c:pt>
                <c:pt idx="1">
                  <c:v>7.1428571428571425E-2</c:v>
                </c:pt>
                <c:pt idx="2">
                  <c:v>0.15625</c:v>
                </c:pt>
                <c:pt idx="3">
                  <c:v>0.102880658436214</c:v>
                </c:pt>
                <c:pt idx="4">
                  <c:v>9.634551495016612E-2</c:v>
                </c:pt>
                <c:pt idx="5">
                  <c:v>9.4537815126050417E-2</c:v>
                </c:pt>
              </c:numCache>
            </c:numRef>
          </c:val>
          <c:extLst>
            <c:ext xmlns:c16="http://schemas.microsoft.com/office/drawing/2014/chart" uri="{C3380CC4-5D6E-409C-BE32-E72D297353CC}">
              <c16:uniqueId val="{0000000A-AECE-4183-B2FD-1F6182983272}"/>
            </c:ext>
          </c:extLst>
        </c:ser>
        <c:ser>
          <c:idx val="4"/>
          <c:order val="4"/>
          <c:tx>
            <c:strRef>
              <c:f>'41（問15）'!$AQ$22</c:f>
              <c:strCache>
                <c:ptCount val="1"/>
                <c:pt idx="0">
                  <c:v>７時間以上</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5"/>
              <c:layout>
                <c:manualLayout>
                  <c:x val="8.3725798011512302E-3"/>
                  <c:y val="-2.1747475145372231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3C7-45B8-9E0F-5034480BE4C1}"/>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'41（問15）'!$AL$23:$AL$28</c:f>
              <c:strCache>
                <c:ptCount val="6"/>
                <c:pt idx="0">
                  <c:v>100人以上</c:v>
                </c:pt>
                <c:pt idx="1">
                  <c:v>50～99人</c:v>
                </c:pt>
                <c:pt idx="2">
                  <c:v>30～49人</c:v>
                </c:pt>
                <c:pt idx="3">
                  <c:v>10～29人</c:v>
                </c:pt>
                <c:pt idx="4">
                  <c:v>5～9人</c:v>
                </c:pt>
                <c:pt idx="5">
                  <c:v>1～4人</c:v>
                </c:pt>
              </c:strCache>
            </c:strRef>
          </c:cat>
          <c:val>
            <c:numRef>
              <c:f>'41（問15）'!$AQ$23:$AQ$28</c:f>
              <c:numCache>
                <c:formatCode>0.0%</c:formatCode>
                <c:ptCount val="6"/>
                <c:pt idx="0">
                  <c:v>0.14285714285714285</c:v>
                </c:pt>
                <c:pt idx="1">
                  <c:v>0.14285714285714285</c:v>
                </c:pt>
                <c:pt idx="2">
                  <c:v>0.1875</c:v>
                </c:pt>
                <c:pt idx="3">
                  <c:v>0.1440329218106996</c:v>
                </c:pt>
                <c:pt idx="4">
                  <c:v>0.10963455149501661</c:v>
                </c:pt>
                <c:pt idx="5">
                  <c:v>0.11134453781512606</c:v>
                </c:pt>
              </c:numCache>
            </c:numRef>
          </c:val>
          <c:extLst>
            <c:ext xmlns:c16="http://schemas.microsoft.com/office/drawing/2014/chart" uri="{C3380CC4-5D6E-409C-BE32-E72D297353CC}">
              <c16:uniqueId val="{0000000B-AECE-4183-B2FD-1F6182983272}"/>
            </c:ext>
          </c:extLst>
        </c:ser>
        <c:ser>
          <c:idx val="5"/>
          <c:order val="5"/>
          <c:tx>
            <c:strRef>
              <c:f>'41（問15）'!$AR$22</c:f>
              <c:strCache>
                <c:ptCount val="1"/>
                <c:pt idx="0">
                  <c:v>無回答</c:v>
                </c:pt>
              </c:strCache>
            </c:strRef>
          </c:tx>
          <c:spPr>
            <a:solidFill>
              <a:srgbClr val="FFFFFF"/>
            </a:solidFill>
            <a:ln w="12700">
              <a:solidFill>
                <a:srgbClr val="000000"/>
              </a:solidFill>
              <a:prstDash val="solid"/>
            </a:ln>
          </c:spPr>
          <c:invertIfNegative val="0"/>
          <c:dLbls>
            <c:numFmt formatCode="0.0%;\-#;;" sourceLinked="0"/>
            <c:spPr>
              <a:no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'41（問15）'!$AL$23:$AL$28</c:f>
              <c:strCache>
                <c:ptCount val="6"/>
                <c:pt idx="0">
                  <c:v>100人以上</c:v>
                </c:pt>
                <c:pt idx="1">
                  <c:v>50～99人</c:v>
                </c:pt>
                <c:pt idx="2">
                  <c:v>30～49人</c:v>
                </c:pt>
                <c:pt idx="3">
                  <c:v>10～29人</c:v>
                </c:pt>
                <c:pt idx="4">
                  <c:v>5～9人</c:v>
                </c:pt>
                <c:pt idx="5">
                  <c:v>1～4人</c:v>
                </c:pt>
              </c:strCache>
            </c:strRef>
          </c:cat>
          <c:val>
            <c:numRef>
              <c:f>'41（問15）'!$AR$23:$AR$28</c:f>
              <c:numCache>
                <c:formatCode>0.0%</c:formatCode>
                <c:ptCount val="6"/>
                <c:pt idx="0">
                  <c:v>0.5714285714285714</c:v>
                </c:pt>
                <c:pt idx="1">
                  <c:v>0.42857142857142855</c:v>
                </c:pt>
                <c:pt idx="2">
                  <c:v>0.28125</c:v>
                </c:pt>
                <c:pt idx="3">
                  <c:v>0.41152263374485598</c:v>
                </c:pt>
                <c:pt idx="4">
                  <c:v>0.49169435215946844</c:v>
                </c:pt>
                <c:pt idx="5">
                  <c:v>0.44537815126050423</c:v>
                </c:pt>
              </c:numCache>
            </c:numRef>
          </c:val>
          <c:extLst>
            <c:ext xmlns:c16="http://schemas.microsoft.com/office/drawing/2014/chart" uri="{C3380CC4-5D6E-409C-BE32-E72D297353CC}">
              <c16:uniqueId val="{0000000C-AECE-4183-B2FD-1F6182983272}"/>
            </c:ext>
          </c:extLst>
        </c:ser>
        <c:dLbls>
          <c:showLegendKey val="0"/>
          <c:showVal val="0"/>
          <c:showCatName val="0"/>
          <c:showSerName val="0"/>
          <c:showPercent val="0"/>
          <c:showBubbleSize val="0"/>
        </c:dLbls>
        <c:gapWidth val="50"/>
        <c:overlap val="100"/>
        <c:axId val="98038528"/>
        <c:axId val="98040064"/>
      </c:barChart>
      <c:catAx>
        <c:axId val="9803852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040064"/>
        <c:crosses val="autoZero"/>
        <c:auto val="1"/>
        <c:lblAlgn val="ctr"/>
        <c:lblOffset val="100"/>
        <c:tickLblSkip val="1"/>
        <c:tickMarkSkip val="1"/>
        <c:noMultiLvlLbl val="0"/>
      </c:catAx>
      <c:valAx>
        <c:axId val="9804006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8038528"/>
        <c:crosses val="autoZero"/>
        <c:crossBetween val="between"/>
      </c:valAx>
      <c:spPr>
        <a:noFill/>
        <a:ln w="25400">
          <a:noFill/>
        </a:ln>
      </c:spPr>
    </c:plotArea>
    <c:legend>
      <c:legendPos val="r"/>
      <c:layout>
        <c:manualLayout>
          <c:xMode val="edge"/>
          <c:yMode val="edge"/>
          <c:x val="0.85909218165911072"/>
          <c:y val="0.14590747330960854"/>
          <c:w val="0.12575773482860098"/>
          <c:h val="0.7473309608540925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44077250674244234"/>
          <c:y val="4.6511627906976744E-2"/>
        </c:manualLayout>
      </c:layout>
      <c:overlay val="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title>
    <c:autoTitleDeleted val="0"/>
    <c:plotArea>
      <c:layout>
        <c:manualLayout>
          <c:layoutTarget val="inner"/>
          <c:xMode val="edge"/>
          <c:yMode val="edge"/>
          <c:x val="0.15518853531738286"/>
          <c:y val="0.20930293597021302"/>
          <c:w val="0.69880769036101897"/>
          <c:h val="0.60465299395715066"/>
        </c:manualLayout>
      </c:layout>
      <c:barChart>
        <c:barDir val="bar"/>
        <c:grouping val="clustered"/>
        <c:varyColors val="0"/>
        <c:ser>
          <c:idx val="0"/>
          <c:order val="0"/>
          <c:tx>
            <c:strRef>
              <c:f>'42（問13）'!$AT$6</c:f>
              <c:strCache>
                <c:ptCount val="1"/>
                <c:pt idx="0">
                  <c:v>全　体</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Pt>
            <c:idx val="0"/>
            <c:invertIfNegative val="0"/>
            <c:bubble3D val="0"/>
            <c:spPr>
              <a:pattFill prst="pct5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F8B2-4D1E-82A8-A434D8AA3E8D}"/>
              </c:ext>
            </c:extLst>
          </c:dPt>
          <c:dPt>
            <c:idx val="1"/>
            <c:invertIfNegative val="0"/>
            <c:bubble3D val="0"/>
            <c:spPr>
              <a:solidFill>
                <a:schemeClr val="bg1">
                  <a:lumMod val="75000"/>
                </a:schemeClr>
              </a:solidFill>
              <a:ln w="12700">
                <a:solidFill>
                  <a:srgbClr val="000000"/>
                </a:solidFill>
                <a:prstDash val="solid"/>
              </a:ln>
            </c:spPr>
            <c:extLst>
              <c:ext xmlns:c16="http://schemas.microsoft.com/office/drawing/2014/chart" uri="{C3380CC4-5D6E-409C-BE32-E72D297353CC}">
                <c16:uniqueId val="{00000003-F8B2-4D1E-82A8-A434D8AA3E8D}"/>
              </c:ext>
            </c:extLst>
          </c:dPt>
          <c:dLbls>
            <c:dLbl>
              <c:idx val="0"/>
              <c:layout>
                <c:manualLayout>
                  <c:x val="5.8362222652331803E-3"/>
                  <c:y val="9.6897748197406798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8B2-4D1E-82A8-A434D8AA3E8D}"/>
                </c:ext>
              </c:extLst>
            </c:dLbl>
            <c:dLbl>
              <c:idx val="1"/>
              <c:layout>
                <c:manualLayout>
                  <c:x val="-5.5496887427868404E-3"/>
                  <c:y val="9.689559960728157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8B2-4D1E-82A8-A434D8AA3E8D}"/>
                </c:ext>
              </c:extLst>
            </c:dLbl>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'42（問13）'!$AU$5:$AV$5</c:f>
              <c:strCache>
                <c:ptCount val="2"/>
                <c:pt idx="0">
                  <c:v>女性</c:v>
                </c:pt>
                <c:pt idx="1">
                  <c:v>男性</c:v>
                </c:pt>
              </c:strCache>
            </c:strRef>
          </c:cat>
          <c:val>
            <c:numRef>
              <c:f>'42（問13）'!$AU$6:$AV$6</c:f>
              <c:numCache>
                <c:formatCode>#,###.0"円"</c:formatCode>
                <c:ptCount val="2"/>
                <c:pt idx="0">
                  <c:v>1071.6727272727273</c:v>
                </c:pt>
                <c:pt idx="1">
                  <c:v>1136.7931034482758</c:v>
                </c:pt>
              </c:numCache>
            </c:numRef>
          </c:val>
          <c:extLst>
            <c:ext xmlns:c16="http://schemas.microsoft.com/office/drawing/2014/chart" uri="{C3380CC4-5D6E-409C-BE32-E72D297353CC}">
              <c16:uniqueId val="{00000004-F8B2-4D1E-82A8-A434D8AA3E8D}"/>
            </c:ext>
          </c:extLst>
        </c:ser>
        <c:dLbls>
          <c:showLegendKey val="0"/>
          <c:showVal val="0"/>
          <c:showCatName val="0"/>
          <c:showSerName val="0"/>
          <c:showPercent val="0"/>
          <c:showBubbleSize val="0"/>
        </c:dLbls>
        <c:gapWidth val="200"/>
        <c:axId val="101859712"/>
        <c:axId val="101861248"/>
      </c:barChart>
      <c:catAx>
        <c:axId val="10185971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61248"/>
        <c:crosses val="autoZero"/>
        <c:auto val="1"/>
        <c:lblAlgn val="ctr"/>
        <c:lblOffset val="100"/>
        <c:tickLblSkip val="1"/>
        <c:tickMarkSkip val="1"/>
        <c:noMultiLvlLbl val="0"/>
      </c:catAx>
      <c:valAx>
        <c:axId val="101861248"/>
        <c:scaling>
          <c:orientation val="minMax"/>
          <c:max val="1500"/>
          <c:min val="0"/>
        </c:scaling>
        <c:delete val="0"/>
        <c:axPos val="b"/>
        <c:numFmt formatCode="#,###&quot;円&quot;" sourceLinked="0"/>
        <c:majorTickMark val="in"/>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859712"/>
        <c:crosses val="autoZero"/>
        <c:crossBetween val="between"/>
        <c:majorUnit val="500"/>
      </c:valAx>
      <c:spPr>
        <a:noFill/>
        <a:ln w="25400">
          <a:noFill/>
        </a:ln>
      </c:spPr>
    </c:plotArea>
    <c:plotVisOnly val="1"/>
    <c:dispBlanksAs val="gap"/>
    <c:showDLblsOverMax val="0"/>
  </c:chart>
  <c:spPr>
    <a:solidFill>
      <a:srgbClr val="FFFFFF"/>
    </a:solid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25753027859469374"/>
          <c:y val="1.7793594306049824E-2"/>
        </c:manualLayout>
      </c:layout>
      <c:overlay val="0"/>
      <c:spPr>
        <a:noFill/>
        <a:ln w="25400">
          <a:noFill/>
        </a:ln>
      </c:spPr>
    </c:title>
    <c:autoTitleDeleted val="0"/>
    <c:plotArea>
      <c:layout>
        <c:manualLayout>
          <c:layoutTarget val="inner"/>
          <c:xMode val="edge"/>
          <c:yMode val="edge"/>
          <c:x val="0.13403624314365112"/>
          <c:y val="0.11387900355871886"/>
          <c:w val="0.79518130763873929"/>
          <c:h val="0.78647686832740216"/>
        </c:manualLayout>
      </c:layout>
      <c:barChart>
        <c:barDir val="bar"/>
        <c:grouping val="clustered"/>
        <c:varyColors val="0"/>
        <c:ser>
          <c:idx val="1"/>
          <c:order val="0"/>
          <c:tx>
            <c:strRef>
              <c:f>'42（問13）'!$AU$30</c:f>
              <c:strCache>
                <c:ptCount val="1"/>
                <c:pt idx="0">
                  <c:v>女性</c:v>
                </c:pt>
              </c:strCache>
            </c:strRef>
          </c:tx>
          <c:spPr>
            <a:solidFill>
              <a:srgbClr val="FFFFFF"/>
            </a:solidFill>
            <a:ln w="12700">
              <a:solidFill>
                <a:srgbClr val="000000"/>
              </a:solidFill>
              <a:prstDash val="solid"/>
            </a:ln>
          </c:spPr>
          <c:invertIfNegative val="0"/>
          <c:dLbls>
            <c:dLbl>
              <c:idx val="6"/>
              <c:spPr>
                <a:noFill/>
                <a:ln w="25400">
                  <a:noFill/>
                </a:ln>
              </c:spPr>
              <c:txPr>
                <a:bodyPr/>
                <a:lstStyle/>
                <a:p>
                  <a:pPr algn="r">
                    <a:defRPr sz="6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0-7467-43C6-B130-60B6BA447D75}"/>
                </c:ext>
              </c:extLst>
            </c:dLbl>
            <c:spPr>
              <a:noFill/>
              <a:ln w="25400">
                <a:noFill/>
              </a:ln>
            </c:spPr>
            <c:txPr>
              <a:bodyPr/>
              <a:lstStyle/>
              <a:p>
                <a:pPr algn="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'42（問13）'!$AT$31:$AT$36</c:f>
              <c:strCache>
                <c:ptCount val="6"/>
                <c:pt idx="0">
                  <c:v>100人以上</c:v>
                </c:pt>
                <c:pt idx="1">
                  <c:v>50～99人</c:v>
                </c:pt>
                <c:pt idx="2">
                  <c:v>30～49人</c:v>
                </c:pt>
                <c:pt idx="3">
                  <c:v>10～29人</c:v>
                </c:pt>
                <c:pt idx="4">
                  <c:v>5～9人</c:v>
                </c:pt>
                <c:pt idx="5">
                  <c:v>1～4人</c:v>
                </c:pt>
              </c:strCache>
            </c:strRef>
          </c:cat>
          <c:val>
            <c:numRef>
              <c:f>'42（問13）'!$AU$31:$AU$36</c:f>
              <c:numCache>
                <c:formatCode>#,###.0"円"</c:formatCode>
                <c:ptCount val="6"/>
                <c:pt idx="0">
                  <c:v>1207.75</c:v>
                </c:pt>
                <c:pt idx="1">
                  <c:v>1126</c:v>
                </c:pt>
                <c:pt idx="2">
                  <c:v>1008.0869565217391</c:v>
                </c:pt>
                <c:pt idx="3">
                  <c:v>1080.6351351351352</c:v>
                </c:pt>
                <c:pt idx="4">
                  <c:v>1086.1372549019609</c:v>
                </c:pt>
                <c:pt idx="5">
                  <c:v>1060.0671641791046</c:v>
                </c:pt>
              </c:numCache>
            </c:numRef>
          </c:val>
          <c:extLst>
            <c:ext xmlns:c16="http://schemas.microsoft.com/office/drawing/2014/chart" uri="{C3380CC4-5D6E-409C-BE32-E72D297353CC}">
              <c16:uniqueId val="{00000001-7467-43C6-B130-60B6BA447D75}"/>
            </c:ext>
          </c:extLst>
        </c:ser>
        <c:ser>
          <c:idx val="0"/>
          <c:order val="1"/>
          <c:tx>
            <c:strRef>
              <c:f>'42（問13）'!$AV$30</c:f>
              <c:strCache>
                <c:ptCount val="1"/>
                <c:pt idx="0">
                  <c:v>男性</c:v>
                </c:pt>
              </c:strCache>
            </c:strRef>
          </c:tx>
          <c:spPr>
            <a:solidFill>
              <a:srgbClr val="C0C0C0"/>
            </a:solidFill>
            <a:ln w="12700">
              <a:solidFill>
                <a:srgbClr val="000000"/>
              </a:solidFill>
              <a:prstDash val="solid"/>
            </a:ln>
          </c:spPr>
          <c:invertIfNegative val="0"/>
          <c:dLbls>
            <c:dLbl>
              <c:idx val="6"/>
              <c:spPr>
                <a:noFill/>
                <a:ln w="25400">
                  <a:noFill/>
                </a:ln>
              </c:spPr>
              <c:txPr>
                <a:bodyPr/>
                <a:lstStyle/>
                <a:p>
                  <a:pPr algn="r">
                    <a:defRPr sz="6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extLst>
                <c:ext xmlns:c16="http://schemas.microsoft.com/office/drawing/2014/chart" uri="{C3380CC4-5D6E-409C-BE32-E72D297353CC}">
                  <c16:uniqueId val="{00000002-7467-43C6-B130-60B6BA447D75}"/>
                </c:ext>
              </c:extLst>
            </c:dLbl>
            <c:spPr>
              <a:noFill/>
              <a:ln w="25400">
                <a:noFill/>
              </a:ln>
            </c:spPr>
            <c:txPr>
              <a:bodyPr/>
              <a:lstStyle/>
              <a:p>
                <a:pPr algn="r">
                  <a:defRPr sz="800" b="0" i="0" u="none" strike="noStrike" baseline="0">
                    <a:solidFill>
                      <a:srgbClr val="000000"/>
                    </a:solidFill>
                    <a:latin typeface="ＭＳ Ｐゴシック"/>
                    <a:ea typeface="ＭＳ Ｐゴシック"/>
                    <a:cs typeface="ＭＳ Ｐゴシック"/>
                  </a:defRPr>
                </a:pPr>
                <a:endParaRPr lang="ja-JP"/>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'42（問13）'!$AT$31:$AT$36</c:f>
              <c:strCache>
                <c:ptCount val="6"/>
                <c:pt idx="0">
                  <c:v>100人以上</c:v>
                </c:pt>
                <c:pt idx="1">
                  <c:v>50～99人</c:v>
                </c:pt>
                <c:pt idx="2">
                  <c:v>30～49人</c:v>
                </c:pt>
                <c:pt idx="3">
                  <c:v>10～29人</c:v>
                </c:pt>
                <c:pt idx="4">
                  <c:v>5～9人</c:v>
                </c:pt>
                <c:pt idx="5">
                  <c:v>1～4人</c:v>
                </c:pt>
              </c:strCache>
            </c:strRef>
          </c:cat>
          <c:val>
            <c:numRef>
              <c:f>'42（問13）'!$AV$31:$AV$36</c:f>
              <c:numCache>
                <c:formatCode>#,###.0"円"</c:formatCode>
                <c:ptCount val="6"/>
                <c:pt idx="0">
                  <c:v>1076.2</c:v>
                </c:pt>
                <c:pt idx="1">
                  <c:v>1083.1111111111111</c:v>
                </c:pt>
                <c:pt idx="2">
                  <c:v>964.33333333333337</c:v>
                </c:pt>
                <c:pt idx="3">
                  <c:v>1178.5540540540539</c:v>
                </c:pt>
                <c:pt idx="4">
                  <c:v>1121.7258064516129</c:v>
                </c:pt>
                <c:pt idx="5">
                  <c:v>1142.2578125</c:v>
                </c:pt>
              </c:numCache>
            </c:numRef>
          </c:val>
          <c:extLst>
            <c:ext xmlns:c16="http://schemas.microsoft.com/office/drawing/2014/chart" uri="{C3380CC4-5D6E-409C-BE32-E72D297353CC}">
              <c16:uniqueId val="{00000003-7467-43C6-B130-60B6BA447D75}"/>
            </c:ext>
          </c:extLst>
        </c:ser>
        <c:dLbls>
          <c:showLegendKey val="0"/>
          <c:showVal val="0"/>
          <c:showCatName val="0"/>
          <c:showSerName val="0"/>
          <c:showPercent val="0"/>
          <c:showBubbleSize val="0"/>
        </c:dLbls>
        <c:gapWidth val="70"/>
        <c:overlap val="-20"/>
        <c:axId val="101908480"/>
        <c:axId val="101910016"/>
      </c:barChart>
      <c:catAx>
        <c:axId val="10190848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910016"/>
        <c:crosses val="autoZero"/>
        <c:auto val="0"/>
        <c:lblAlgn val="ctr"/>
        <c:lblOffset val="100"/>
        <c:tickLblSkip val="1"/>
        <c:tickMarkSkip val="1"/>
        <c:noMultiLvlLbl val="0"/>
      </c:catAx>
      <c:valAx>
        <c:axId val="101910016"/>
        <c:scaling>
          <c:orientation val="minMax"/>
          <c:min val="0"/>
        </c:scaling>
        <c:delete val="0"/>
        <c:axPos val="b"/>
        <c:numFmt formatCode="#,###.0&quot;円&quot;" sourceLinked="0"/>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908480"/>
        <c:crosses val="autoZero"/>
        <c:crossBetween val="between"/>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oddHeader>&amp;A</c:oddHeader>
      <c:oddFooter>Page &amp;P</c:oddFooter>
    </c:headerFooter>
    <c:pageMargins b="1" l="0.75" r="0.75" t="1" header="0.5" footer="0.5"/>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2752001679790026"/>
          <c:y val="4.3478260869565216E-2"/>
        </c:manualLayout>
      </c:layout>
      <c:overlay val="0"/>
      <c:spPr>
        <a:noFill/>
        <a:ln w="25400">
          <a:noFill/>
        </a:ln>
      </c:spPr>
    </c:title>
    <c:autoTitleDeleted val="0"/>
    <c:plotArea>
      <c:layout>
        <c:manualLayout>
          <c:layoutTarget val="inner"/>
          <c:xMode val="edge"/>
          <c:yMode val="edge"/>
          <c:x val="0.17280013500010546"/>
          <c:y val="0.11521751360554688"/>
          <c:w val="0.64800050625039551"/>
          <c:h val="0.80217476453673209"/>
        </c:manualLayout>
      </c:layout>
      <c:barChart>
        <c:barDir val="bar"/>
        <c:grouping val="clustered"/>
        <c:varyColors val="0"/>
        <c:ser>
          <c:idx val="0"/>
          <c:order val="0"/>
          <c:tx>
            <c:strRef>
              <c:f>'42（問13）'!$AU$10</c:f>
              <c:strCache>
                <c:ptCount val="1"/>
                <c:pt idx="0">
                  <c:v>女性</c:v>
                </c:pt>
              </c:strCache>
            </c:strRef>
          </c:tx>
          <c:spPr>
            <a:solidFill>
              <a:srgbClr val="FFFFFF"/>
            </a:solidFill>
            <a:ln w="12700">
              <a:solidFill>
                <a:srgbClr val="000000"/>
              </a:solidFill>
              <a:prstDash val="solid"/>
            </a:ln>
          </c:spPr>
          <c:invertIfNegative val="0"/>
          <c:dLbls>
            <c:numFmt formatCode="##,##0.0&quot;円&quot;;\-#;;"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'42（問13）'!$AT$11:$AT$23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'42（問13）'!$AU$11:$AU$23</c:f>
              <c:numCache>
                <c:formatCode>#,###.0"円"</c:formatCode>
                <c:ptCount val="13"/>
                <c:pt idx="0">
                  <c:v>0</c:v>
                </c:pt>
                <c:pt idx="1">
                  <c:v>1089.9482758620691</c:v>
                </c:pt>
                <c:pt idx="2">
                  <c:v>1059.0441176470588</c:v>
                </c:pt>
                <c:pt idx="3">
                  <c:v>1275.6190476190477</c:v>
                </c:pt>
                <c:pt idx="4">
                  <c:v>1196.7175572519084</c:v>
                </c:pt>
                <c:pt idx="5">
                  <c:v>964.07142857142856</c:v>
                </c:pt>
                <c:pt idx="6">
                  <c:v>1150</c:v>
                </c:pt>
                <c:pt idx="7">
                  <c:v>1083.6666666666667</c:v>
                </c:pt>
                <c:pt idx="8">
                  <c:v>1018.8058252427185</c:v>
                </c:pt>
                <c:pt idx="9">
                  <c:v>952.2</c:v>
                </c:pt>
                <c:pt idx="10">
                  <c:v>1170</c:v>
                </c:pt>
                <c:pt idx="11">
                  <c:v>965.2</c:v>
                </c:pt>
                <c:pt idx="12">
                  <c:v>1053.7260273972602</c:v>
                </c:pt>
              </c:numCache>
            </c:numRef>
          </c:val>
          <c:extLst>
            <c:ext xmlns:c16="http://schemas.microsoft.com/office/drawing/2014/chart" uri="{C3380CC4-5D6E-409C-BE32-E72D297353CC}">
              <c16:uniqueId val="{00000000-E307-41ED-BBE6-D018868AAC40}"/>
            </c:ext>
          </c:extLst>
        </c:ser>
        <c:ser>
          <c:idx val="1"/>
          <c:order val="1"/>
          <c:tx>
            <c:strRef>
              <c:f>'42（問13）'!$AV$10</c:f>
              <c:strCache>
                <c:ptCount val="1"/>
                <c:pt idx="0">
                  <c:v>男性</c:v>
                </c:pt>
              </c:strCache>
            </c:strRef>
          </c:tx>
          <c:spPr>
            <a:solidFill>
              <a:schemeClr val="bg1">
                <a:lumMod val="75000"/>
              </a:schemeClr>
            </a:solidFill>
            <a:ln w="12700">
              <a:solidFill>
                <a:srgbClr val="000000"/>
              </a:solidFill>
              <a:prstDash val="solid"/>
            </a:ln>
          </c:spPr>
          <c:invertIfNegative val="0"/>
          <c:dLbls>
            <c:dLbl>
              <c:idx val="12"/>
              <c:layout>
                <c:manualLayout>
                  <c:x val="1.2999910305392541E-2"/>
                  <c:y val="3.50805568260201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307-41ED-BBE6-D018868AAC40}"/>
                </c:ext>
              </c:extLst>
            </c:dLbl>
            <c:numFmt formatCode="##,##0.0&quot;円&quot;;\-#;;"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'42（問13）'!$AT$11:$AT$23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'42（問13）'!$AV$11:$AV$23</c:f>
              <c:numCache>
                <c:formatCode>#,###.0"円"</c:formatCode>
                <c:ptCount val="13"/>
                <c:pt idx="0">
                  <c:v>0</c:v>
                </c:pt>
                <c:pt idx="1">
                  <c:v>1097.9428571428571</c:v>
                </c:pt>
                <c:pt idx="2">
                  <c:v>1202.0333333333333</c:v>
                </c:pt>
                <c:pt idx="3">
                  <c:v>1607.9166666666667</c:v>
                </c:pt>
                <c:pt idx="4">
                  <c:v>1169.3478260869565</c:v>
                </c:pt>
                <c:pt idx="5">
                  <c:v>980.66666666666663</c:v>
                </c:pt>
                <c:pt idx="6">
                  <c:v>957</c:v>
                </c:pt>
                <c:pt idx="7">
                  <c:v>1000</c:v>
                </c:pt>
                <c:pt idx="8">
                  <c:v>1127.1694915254238</c:v>
                </c:pt>
                <c:pt idx="9">
                  <c:v>1123</c:v>
                </c:pt>
                <c:pt idx="10">
                  <c:v>1065</c:v>
                </c:pt>
                <c:pt idx="11">
                  <c:v>1073.7647058823529</c:v>
                </c:pt>
                <c:pt idx="12">
                  <c:v>1150.9230769230769</c:v>
                </c:pt>
              </c:numCache>
            </c:numRef>
          </c:val>
          <c:extLst>
            <c:ext xmlns:c16="http://schemas.microsoft.com/office/drawing/2014/chart" uri="{C3380CC4-5D6E-409C-BE32-E72D297353CC}">
              <c16:uniqueId val="{00000002-E307-41ED-BBE6-D018868AAC40}"/>
            </c:ext>
          </c:extLst>
        </c:ser>
        <c:dLbls>
          <c:showLegendKey val="0"/>
          <c:showVal val="0"/>
          <c:showCatName val="0"/>
          <c:showSerName val="0"/>
          <c:showPercent val="0"/>
          <c:showBubbleSize val="0"/>
        </c:dLbls>
        <c:gapWidth val="70"/>
        <c:overlap val="-20"/>
        <c:axId val="101956608"/>
        <c:axId val="101962496"/>
      </c:barChart>
      <c:catAx>
        <c:axId val="10195660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962496"/>
        <c:crosses val="autoZero"/>
        <c:auto val="1"/>
        <c:lblAlgn val="ctr"/>
        <c:lblOffset val="100"/>
        <c:tickLblSkip val="1"/>
        <c:tickMarkSkip val="1"/>
        <c:noMultiLvlLbl val="0"/>
      </c:catAx>
      <c:valAx>
        <c:axId val="101962496"/>
        <c:scaling>
          <c:orientation val="minMax"/>
          <c:max val="2000"/>
          <c:min val="0"/>
        </c:scaling>
        <c:delete val="0"/>
        <c:axPos val="b"/>
        <c:majorGridlines>
          <c:spPr>
            <a:ln w="3175">
              <a:solidFill>
                <a:srgbClr val="FFFFFF"/>
              </a:solidFill>
              <a:prstDash val="solid"/>
            </a:ln>
          </c:spPr>
        </c:majorGridlines>
        <c:numFmt formatCode="#,###.0&quot;円&quot;"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1956608"/>
        <c:crosses val="autoZero"/>
        <c:crossBetween val="between"/>
      </c:valAx>
      <c:spPr>
        <a:noFill/>
        <a:ln w="25400">
          <a:noFill/>
        </a:ln>
      </c:spPr>
    </c:plotArea>
    <c:legend>
      <c:legendPos val="r"/>
      <c:layout>
        <c:manualLayout>
          <c:xMode val="edge"/>
          <c:yMode val="edge"/>
          <c:x val="0.88053400524934389"/>
          <c:y val="0.12898596371105783"/>
          <c:w val="8.9600000000000013E-2"/>
          <c:h val="0.18478283692799269"/>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14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963090444313353"/>
          <c:y val="2.9795158286778398E-2"/>
        </c:manualLayout>
      </c:layout>
      <c:overlay val="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view3D>
    <c:floor>
      <c:thickness val="0"/>
    </c:floor>
    <c:sideWall>
      <c:thickness val="0"/>
    </c:sideWall>
    <c:backWall>
      <c:thickness val="0"/>
    </c:backWall>
    <c:plotArea>
      <c:layout>
        <c:manualLayout>
          <c:layoutTarget val="inner"/>
          <c:xMode val="edge"/>
          <c:yMode val="edge"/>
          <c:x val="0.20195473937093369"/>
          <c:y val="0.17318435754189945"/>
          <c:w val="0.52660220404045588"/>
          <c:h val="0.8044692737430168"/>
        </c:manualLayout>
      </c:layout>
      <c:pie3DChart>
        <c:varyColors val="1"/>
        <c:ser>
          <c:idx val="0"/>
          <c:order val="0"/>
          <c:tx>
            <c:strRef>
              <c:f>'43（問20）'!$BC$6</c:f>
              <c:strCache>
                <c:ptCount val="1"/>
                <c:pt idx="0">
                  <c:v>全　体</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60">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8C9A-4B42-9B6D-1E0C28BC1E8C}"/>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3-8C9A-4B42-9B6D-1E0C28BC1E8C}"/>
              </c:ext>
            </c:extLst>
          </c:dPt>
          <c:dPt>
            <c:idx val="2"/>
            <c:bubble3D val="0"/>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5-8C9A-4B42-9B6D-1E0C28BC1E8C}"/>
              </c:ext>
            </c:extLst>
          </c:dPt>
          <c:dLbls>
            <c:dLbl>
              <c:idx val="0"/>
              <c:layout>
                <c:manualLayout>
                  <c:x val="2.2910735506595878E-2"/>
                  <c:y val="-0.18744849631226265"/>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C9A-4B42-9B6D-1E0C28BC1E8C}"/>
                </c:ext>
              </c:extLst>
            </c:dLbl>
            <c:dLbl>
              <c:idx val="1"/>
              <c:layout>
                <c:manualLayout>
                  <c:x val="0.15431463575196419"/>
                  <c:y val="-0.2011173184357542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C9A-4B42-9B6D-1E0C28BC1E8C}"/>
                </c:ext>
              </c:extLst>
            </c:dLbl>
            <c:dLbl>
              <c:idx val="2"/>
              <c:layout>
                <c:manualLayout>
                  <c:x val="-0.16052288252242086"/>
                  <c:y val="9.7114620448980185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C9A-4B42-9B6D-1E0C28BC1E8C}"/>
                </c:ext>
              </c:extLst>
            </c:dLbl>
            <c:numFmt formatCode="0.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'43（問20）'!$BD$5:$BF$5</c:f>
              <c:strCache>
                <c:ptCount val="3"/>
                <c:pt idx="0">
                  <c:v>あり</c:v>
                </c:pt>
                <c:pt idx="1">
                  <c:v>なし</c:v>
                </c:pt>
                <c:pt idx="2">
                  <c:v>無回答</c:v>
                </c:pt>
              </c:strCache>
            </c:strRef>
          </c:cat>
          <c:val>
            <c:numRef>
              <c:f>'43（問20）'!$BD$6:$BF$6</c:f>
              <c:numCache>
                <c:formatCode>0.0%</c:formatCode>
                <c:ptCount val="3"/>
                <c:pt idx="0">
                  <c:v>0.48275862068965519</c:v>
                </c:pt>
                <c:pt idx="1">
                  <c:v>0.34762348555452005</c:v>
                </c:pt>
                <c:pt idx="2">
                  <c:v>0.16961789375582478</c:v>
                </c:pt>
              </c:numCache>
            </c:numRef>
          </c:val>
          <c:extLst>
            <c:ext xmlns:c16="http://schemas.microsoft.com/office/drawing/2014/chart" uri="{C3380CC4-5D6E-409C-BE32-E72D297353CC}">
              <c16:uniqueId val="{00000006-8C9A-4B42-9B6D-1E0C28BC1E8C}"/>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8393187822206267"/>
          <c:y val="0.61452513966480438"/>
          <c:w val="0.18188925081433227"/>
          <c:h val="0.3376078828135310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4826037063067571"/>
          <c:y val="1.6286644951140065E-2"/>
        </c:manualLayout>
      </c:layout>
      <c:overlay val="0"/>
      <c:spPr>
        <a:noFill/>
        <a:ln w="25400">
          <a:noFill/>
        </a:ln>
      </c:spPr>
    </c:title>
    <c:autoTitleDeleted val="0"/>
    <c:plotArea>
      <c:layout>
        <c:manualLayout>
          <c:layoutTarget val="inner"/>
          <c:xMode val="edge"/>
          <c:yMode val="edge"/>
          <c:x val="0.14826032132032529"/>
          <c:y val="9.4462690958830031E-2"/>
          <c:w val="0.72466014196363082"/>
          <c:h val="0.81433354274853476"/>
        </c:manualLayout>
      </c:layout>
      <c:barChart>
        <c:barDir val="bar"/>
        <c:grouping val="percentStacked"/>
        <c:varyColors val="0"/>
        <c:ser>
          <c:idx val="0"/>
          <c:order val="0"/>
          <c:tx>
            <c:strRef>
              <c:f>'43（問20）'!$BD$10</c:f>
              <c:strCache>
                <c:ptCount val="1"/>
                <c:pt idx="0">
                  <c:v>あり</c:v>
                </c:pt>
              </c:strCache>
            </c:strRef>
          </c:tx>
          <c:spPr>
            <a:pattFill prst="pct60">
              <a:fgClr>
                <a:schemeClr val="tx1"/>
              </a:fgClr>
              <a:bgClr>
                <a:schemeClr val="bg1"/>
              </a:bgClr>
            </a:pattFill>
            <a:ln w="12700">
              <a:solidFill>
                <a:srgbClr val="000000"/>
              </a:solidFill>
              <a:prstDash val="solid"/>
            </a:ln>
          </c:spPr>
          <c:invertIfNegative val="0"/>
          <c:dLbls>
            <c:dLbl>
              <c:idx val="5"/>
              <c:layout>
                <c:manualLayout>
                  <c:x val="-3.9389129280850638E-3"/>
                  <c:y val="-9.6865457349406279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CC0-44EA-A5E3-AE18A08B30AE}"/>
                </c:ext>
              </c:extLst>
            </c:dLbl>
            <c:dLbl>
              <c:idx val="10"/>
              <c:numFmt formatCode="0.0%;\-#;;" sourceLinked="0"/>
              <c:spPr>
                <a:solidFill>
                  <a:schemeClr val="bg1"/>
                </a:solidFill>
                <a:ln w="3175">
                  <a:solidFill>
                    <a:sysClr val="windowText" lastClr="000000"/>
                  </a:solid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extLst>
                <c:ext xmlns:c16="http://schemas.microsoft.com/office/drawing/2014/chart" uri="{C3380CC4-5D6E-409C-BE32-E72D297353CC}">
                  <c16:uniqueId val="{00000001-8CC0-44EA-A5E3-AE18A08B30AE}"/>
                </c:ext>
              </c:extLst>
            </c:dLbl>
            <c:numFmt formatCode="0.0%;\-#;;" sourceLinked="0"/>
            <c:spPr>
              <a:solidFill>
                <a:schemeClr val="bg1"/>
              </a:solidFill>
              <a:ln w="3175">
                <a:solidFill>
                  <a:sysClr val="windowText" lastClr="000000"/>
                </a:solid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'43（問20）'!$BC$11:$BC$23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'43（問20）'!$BD$11:$BD$23</c:f>
              <c:numCache>
                <c:formatCode>0.0%</c:formatCode>
                <c:ptCount val="13"/>
                <c:pt idx="0">
                  <c:v>0</c:v>
                </c:pt>
                <c:pt idx="1">
                  <c:v>0.49532710280373832</c:v>
                </c:pt>
                <c:pt idx="2">
                  <c:v>0.54471544715447151</c:v>
                </c:pt>
                <c:pt idx="3">
                  <c:v>0.60869565217391308</c:v>
                </c:pt>
                <c:pt idx="4">
                  <c:v>0.70666666666666667</c:v>
                </c:pt>
                <c:pt idx="5">
                  <c:v>0.27272727272727271</c:v>
                </c:pt>
                <c:pt idx="6">
                  <c:v>0.16666666666666666</c:v>
                </c:pt>
                <c:pt idx="7">
                  <c:v>0.5625</c:v>
                </c:pt>
                <c:pt idx="8">
                  <c:v>0.49473684210526314</c:v>
                </c:pt>
                <c:pt idx="9">
                  <c:v>0.69230769230769229</c:v>
                </c:pt>
                <c:pt idx="10">
                  <c:v>0.5</c:v>
                </c:pt>
                <c:pt idx="11">
                  <c:v>0.55688622754491013</c:v>
                </c:pt>
                <c:pt idx="12">
                  <c:v>0.25550660792951541</c:v>
                </c:pt>
              </c:numCache>
            </c:numRef>
          </c:val>
          <c:extLst>
            <c:ext xmlns:c16="http://schemas.microsoft.com/office/drawing/2014/chart" uri="{C3380CC4-5D6E-409C-BE32-E72D297353CC}">
              <c16:uniqueId val="{00000002-8CC0-44EA-A5E3-AE18A08B30AE}"/>
            </c:ext>
          </c:extLst>
        </c:ser>
        <c:ser>
          <c:idx val="1"/>
          <c:order val="1"/>
          <c:tx>
            <c:strRef>
              <c:f>'43（問20）'!$BE$10</c:f>
              <c:strCache>
                <c:ptCount val="1"/>
                <c:pt idx="0">
                  <c:v>なし</c:v>
                </c:pt>
              </c:strCache>
            </c:strRef>
          </c:tx>
          <c:spPr>
            <a:solidFill>
              <a:schemeClr val="bg1"/>
            </a:solidFill>
            <a:ln w="12700">
              <a:solidFill>
                <a:srgbClr val="000000"/>
              </a:solidFill>
              <a:prstDash val="solid"/>
            </a:ln>
          </c:spPr>
          <c:invertIfNegative val="0"/>
          <c:dLbls>
            <c:numFmt formatCode="0.0%;\-#;;" sourceLinked="0"/>
            <c:spPr>
              <a:solidFill>
                <a:schemeClr val="bg1"/>
              </a:solidFill>
              <a:ln w="3175">
                <a:solidFill>
                  <a:sysClr val="windowText" lastClr="000000"/>
                </a:solid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'43（問20）'!$BC$11:$BC$23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'43（問20）'!$BE$11:$BE$23</c:f>
              <c:numCache>
                <c:formatCode>0.0%</c:formatCode>
                <c:ptCount val="13"/>
                <c:pt idx="0">
                  <c:v>0</c:v>
                </c:pt>
                <c:pt idx="1">
                  <c:v>0.26168224299065418</c:v>
                </c:pt>
                <c:pt idx="2">
                  <c:v>0.33333333333333331</c:v>
                </c:pt>
                <c:pt idx="3">
                  <c:v>0.34782608695652173</c:v>
                </c:pt>
                <c:pt idx="4">
                  <c:v>0.26666666666666666</c:v>
                </c:pt>
                <c:pt idx="5">
                  <c:v>0.63636363636363635</c:v>
                </c:pt>
                <c:pt idx="6">
                  <c:v>0.55555555555555558</c:v>
                </c:pt>
                <c:pt idx="7">
                  <c:v>0.1875</c:v>
                </c:pt>
                <c:pt idx="8">
                  <c:v>0.33684210526315789</c:v>
                </c:pt>
                <c:pt idx="9">
                  <c:v>0.15384615384615385</c:v>
                </c:pt>
                <c:pt idx="10">
                  <c:v>0.16666666666666666</c:v>
                </c:pt>
                <c:pt idx="11">
                  <c:v>0.3473053892215569</c:v>
                </c:pt>
                <c:pt idx="12">
                  <c:v>0.42731277533039647</c:v>
                </c:pt>
              </c:numCache>
            </c:numRef>
          </c:val>
          <c:extLst>
            <c:ext xmlns:c16="http://schemas.microsoft.com/office/drawing/2014/chart" uri="{C3380CC4-5D6E-409C-BE32-E72D297353CC}">
              <c16:uniqueId val="{00000003-8CC0-44EA-A5E3-AE18A08B30AE}"/>
            </c:ext>
          </c:extLst>
        </c:ser>
        <c:ser>
          <c:idx val="2"/>
          <c:order val="2"/>
          <c:tx>
            <c:strRef>
              <c:f>'43（問20）'!$BF$10</c:f>
              <c:strCache>
                <c:ptCount val="1"/>
                <c:pt idx="0">
                  <c:v>無回答</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2.9374724528571598E-2"/>
                  <c:y val="-3.6413689331178879E-3"/>
                </c:manualLayout>
              </c:layout>
              <c:numFmt formatCode="0.0%;\-#;;" sourceLinked="0"/>
              <c:spPr>
                <a:solidFill>
                  <a:schemeClr val="bg1"/>
                </a:solidFill>
                <a:ln w="3175">
                  <a:solidFill>
                    <a:schemeClr val="tx1"/>
                  </a:solid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8CC0-44EA-A5E3-AE18A08B30AE}"/>
                </c:ext>
              </c:extLst>
            </c:dLbl>
            <c:dLbl>
              <c:idx val="1"/>
              <c:layout>
                <c:manualLayout>
                  <c:x val="2.1432570550466365E-3"/>
                  <c:y val="-3.975480263664110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8CC0-44EA-A5E3-AE18A08B30AE}"/>
                </c:ext>
              </c:extLst>
            </c:dLbl>
            <c:dLbl>
              <c:idx val="4"/>
              <c:layout>
                <c:manualLayout>
                  <c:x val="1.008572869389813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73B-4744-AF8A-728E75E0F740}"/>
                </c:ext>
              </c:extLst>
            </c:dLbl>
            <c:numFmt formatCode="0.0%;\-#;;" sourceLinked="0"/>
            <c:spPr>
              <a:solidFill>
                <a:schemeClr val="bg1"/>
              </a:solidFill>
              <a:ln w="3175">
                <a:solidFill>
                  <a:schemeClr val="tx1"/>
                </a:solid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'43（問20）'!$BC$11:$BC$23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'43（問20）'!$BF$11:$BF$23</c:f>
              <c:numCache>
                <c:formatCode>0.0%</c:formatCode>
                <c:ptCount val="13"/>
                <c:pt idx="0">
                  <c:v>0</c:v>
                </c:pt>
                <c:pt idx="1">
                  <c:v>0.24299065420560748</c:v>
                </c:pt>
                <c:pt idx="2">
                  <c:v>0.12195121951219512</c:v>
                </c:pt>
                <c:pt idx="3">
                  <c:v>4.3478260869565216E-2</c:v>
                </c:pt>
                <c:pt idx="4">
                  <c:v>2.6666666666666668E-2</c:v>
                </c:pt>
                <c:pt idx="5">
                  <c:v>9.0909090909090912E-2</c:v>
                </c:pt>
                <c:pt idx="6">
                  <c:v>0.27777777777777779</c:v>
                </c:pt>
                <c:pt idx="7">
                  <c:v>0.25</c:v>
                </c:pt>
                <c:pt idx="8">
                  <c:v>0.16842105263157894</c:v>
                </c:pt>
                <c:pt idx="9">
                  <c:v>0.15384615384615385</c:v>
                </c:pt>
                <c:pt idx="10">
                  <c:v>0.33333333333333331</c:v>
                </c:pt>
                <c:pt idx="11">
                  <c:v>9.580838323353294E-2</c:v>
                </c:pt>
                <c:pt idx="12">
                  <c:v>0.31718061674008813</c:v>
                </c:pt>
              </c:numCache>
            </c:numRef>
          </c:val>
          <c:extLst>
            <c:ext xmlns:c16="http://schemas.microsoft.com/office/drawing/2014/chart" uri="{C3380CC4-5D6E-409C-BE32-E72D297353CC}">
              <c16:uniqueId val="{00000006-8CC0-44EA-A5E3-AE18A08B30AE}"/>
            </c:ext>
          </c:extLst>
        </c:ser>
        <c:dLbls>
          <c:showLegendKey val="0"/>
          <c:showVal val="0"/>
          <c:showCatName val="0"/>
          <c:showSerName val="0"/>
          <c:showPercent val="0"/>
          <c:showBubbleSize val="0"/>
        </c:dLbls>
        <c:gapWidth val="20"/>
        <c:overlap val="100"/>
        <c:axId val="88544384"/>
        <c:axId val="88545920"/>
      </c:barChart>
      <c:catAx>
        <c:axId val="8854438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545920"/>
        <c:crosses val="autoZero"/>
        <c:auto val="1"/>
        <c:lblAlgn val="ctr"/>
        <c:lblOffset val="100"/>
        <c:tickLblSkip val="1"/>
        <c:tickMarkSkip val="1"/>
        <c:noMultiLvlLbl val="0"/>
      </c:catAx>
      <c:valAx>
        <c:axId val="8854592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544384"/>
        <c:crosses val="autoZero"/>
        <c:crossBetween val="between"/>
      </c:valAx>
      <c:spPr>
        <a:noFill/>
        <a:ln w="25400">
          <a:noFill/>
        </a:ln>
      </c:spPr>
    </c:plotArea>
    <c:legend>
      <c:legendPos val="r"/>
      <c:layout>
        <c:manualLayout>
          <c:xMode val="edge"/>
          <c:yMode val="edge"/>
          <c:x val="0.89863906194781629"/>
          <c:y val="0.34202022792753511"/>
          <c:w val="8.9258698940998471E-2"/>
          <c:h val="0.2345280292732137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規模別</a:t>
            </a:r>
          </a:p>
        </c:rich>
      </c:tx>
      <c:layout>
        <c:manualLayout>
          <c:xMode val="edge"/>
          <c:yMode val="edge"/>
          <c:x val="0.14826037063067571"/>
          <c:y val="2.3255813953488372E-2"/>
        </c:manualLayout>
      </c:layout>
      <c:overlay val="0"/>
      <c:spPr>
        <a:noFill/>
        <a:ln w="25400">
          <a:noFill/>
        </a:ln>
      </c:spPr>
    </c:title>
    <c:autoTitleDeleted val="0"/>
    <c:plotArea>
      <c:layout>
        <c:manualLayout>
          <c:layoutTarget val="inner"/>
          <c:xMode val="edge"/>
          <c:yMode val="edge"/>
          <c:x val="0.13010599626069363"/>
          <c:y val="0.15348837209302327"/>
          <c:w val="0.74130160660162647"/>
          <c:h val="0.71627906976744182"/>
        </c:manualLayout>
      </c:layout>
      <c:barChart>
        <c:barDir val="bar"/>
        <c:grouping val="percentStacked"/>
        <c:varyColors val="0"/>
        <c:ser>
          <c:idx val="0"/>
          <c:order val="0"/>
          <c:tx>
            <c:strRef>
              <c:f>'43（問20）'!$BD$28</c:f>
              <c:strCache>
                <c:ptCount val="1"/>
                <c:pt idx="0">
                  <c:v>あり</c:v>
                </c:pt>
              </c:strCache>
            </c:strRef>
          </c:tx>
          <c:spPr>
            <a:pattFill prst="pct60">
              <a:fgClr>
                <a:schemeClr val="tx1"/>
              </a:fgClr>
              <a:bgClr>
                <a:schemeClr val="bg1"/>
              </a:bgClr>
            </a:pattFill>
            <a:ln w="12700">
              <a:solidFill>
                <a:srgbClr val="000000"/>
              </a:solidFill>
              <a:prstDash val="solid"/>
            </a:ln>
          </c:spPr>
          <c:invertIfNegative val="0"/>
          <c:dLbls>
            <c:spPr>
              <a:solidFill>
                <a:schemeClr val="bg1"/>
              </a:solidFill>
              <a:ln w="3175">
                <a:solidFill>
                  <a:schemeClr val="tx1"/>
                </a:solid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'43（問20）'!$BC$29:$BC$34</c:f>
              <c:strCache>
                <c:ptCount val="6"/>
                <c:pt idx="0">
                  <c:v>100人以上</c:v>
                </c:pt>
                <c:pt idx="1">
                  <c:v>50～99人</c:v>
                </c:pt>
                <c:pt idx="2">
                  <c:v>30～49人</c:v>
                </c:pt>
                <c:pt idx="3">
                  <c:v>10～29人</c:v>
                </c:pt>
                <c:pt idx="4">
                  <c:v>5～9人</c:v>
                </c:pt>
                <c:pt idx="5">
                  <c:v>1～4人</c:v>
                </c:pt>
              </c:strCache>
            </c:strRef>
          </c:cat>
          <c:val>
            <c:numRef>
              <c:f>'43（問20）'!$BD$29:$BD$34</c:f>
              <c:numCache>
                <c:formatCode>0.0%</c:formatCode>
                <c:ptCount val="6"/>
                <c:pt idx="0">
                  <c:v>0.8571428571428571</c:v>
                </c:pt>
                <c:pt idx="1">
                  <c:v>0.8571428571428571</c:v>
                </c:pt>
                <c:pt idx="2">
                  <c:v>0.875</c:v>
                </c:pt>
                <c:pt idx="3">
                  <c:v>0.64197530864197527</c:v>
                </c:pt>
                <c:pt idx="4">
                  <c:v>0.44518272425249167</c:v>
                </c:pt>
                <c:pt idx="5">
                  <c:v>0.38235294117647056</c:v>
                </c:pt>
              </c:numCache>
            </c:numRef>
          </c:val>
          <c:extLst>
            <c:ext xmlns:c16="http://schemas.microsoft.com/office/drawing/2014/chart" uri="{C3380CC4-5D6E-409C-BE32-E72D297353CC}">
              <c16:uniqueId val="{00000000-EDEC-483B-AE3C-C6694DAABA90}"/>
            </c:ext>
          </c:extLst>
        </c:ser>
        <c:ser>
          <c:idx val="1"/>
          <c:order val="1"/>
          <c:tx>
            <c:strRef>
              <c:f>'43（問20）'!$BE$28</c:f>
              <c:strCache>
                <c:ptCount val="1"/>
                <c:pt idx="0">
                  <c:v>なし</c:v>
                </c:pt>
              </c:strCache>
            </c:strRef>
          </c:tx>
          <c:spPr>
            <a:solidFill>
              <a:schemeClr val="bg1"/>
            </a:solidFill>
            <a:ln w="12700">
              <a:solidFill>
                <a:srgbClr val="000000"/>
              </a:solidFill>
              <a:prstDash val="solid"/>
            </a:ln>
          </c:spPr>
          <c:invertIfNegative val="0"/>
          <c:dLbls>
            <c:dLbl>
              <c:idx val="0"/>
              <c:layout>
                <c:manualLayout>
                  <c:x val="1.6077959595878314E-4"/>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DEC-483B-AE3C-C6694DAABA90}"/>
                </c:ext>
              </c:extLst>
            </c:dLbl>
            <c:dLbl>
              <c:idx val="1"/>
              <c:layout>
                <c:manualLayout>
                  <c:x val="2.043944813489885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E9-486C-8BF1-A77C01A06D60}"/>
                </c:ext>
              </c:extLst>
            </c:dLbl>
            <c:spPr>
              <a:solidFill>
                <a:schemeClr val="bg1"/>
              </a:solidFill>
              <a:ln w="3175">
                <a:solidFill>
                  <a:schemeClr val="tx1"/>
                </a:solid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'43（問20）'!$BC$29:$BC$34</c:f>
              <c:strCache>
                <c:ptCount val="6"/>
                <c:pt idx="0">
                  <c:v>100人以上</c:v>
                </c:pt>
                <c:pt idx="1">
                  <c:v>50～99人</c:v>
                </c:pt>
                <c:pt idx="2">
                  <c:v>30～49人</c:v>
                </c:pt>
                <c:pt idx="3">
                  <c:v>10～29人</c:v>
                </c:pt>
                <c:pt idx="4">
                  <c:v>5～9人</c:v>
                </c:pt>
                <c:pt idx="5">
                  <c:v>1～4人</c:v>
                </c:pt>
              </c:strCache>
            </c:strRef>
          </c:cat>
          <c:val>
            <c:numRef>
              <c:f>'43（問20）'!$BE$29:$BE$34</c:f>
              <c:numCache>
                <c:formatCode>0.0%</c:formatCode>
                <c:ptCount val="6"/>
                <c:pt idx="0">
                  <c:v>0</c:v>
                </c:pt>
                <c:pt idx="1">
                  <c:v>7.1428571428571425E-2</c:v>
                </c:pt>
                <c:pt idx="2">
                  <c:v>9.375E-2</c:v>
                </c:pt>
                <c:pt idx="3">
                  <c:v>0.23045267489711935</c:v>
                </c:pt>
                <c:pt idx="4">
                  <c:v>0.36212624584717606</c:v>
                </c:pt>
                <c:pt idx="5">
                  <c:v>0.42857142857142855</c:v>
                </c:pt>
              </c:numCache>
            </c:numRef>
          </c:val>
          <c:extLst>
            <c:ext xmlns:c16="http://schemas.microsoft.com/office/drawing/2014/chart" uri="{C3380CC4-5D6E-409C-BE32-E72D297353CC}">
              <c16:uniqueId val="{00000002-EDEC-483B-AE3C-C6694DAABA90}"/>
            </c:ext>
          </c:extLst>
        </c:ser>
        <c:ser>
          <c:idx val="2"/>
          <c:order val="2"/>
          <c:tx>
            <c:strRef>
              <c:f>'43（問20）'!$BF$28</c:f>
              <c:strCache>
                <c:ptCount val="1"/>
                <c:pt idx="0">
                  <c:v>無回答</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2-F7E9-486C-8BF1-A77C01A06D60}"/>
                </c:ext>
              </c:extLst>
            </c:dLbl>
            <c:dLbl>
              <c:idx val="1"/>
              <c:delete val="1"/>
              <c:extLst>
                <c:ext xmlns:c15="http://schemas.microsoft.com/office/drawing/2012/chart" uri="{CE6537A1-D6FC-4f65-9D91-7224C49458BB}"/>
                <c:ext xmlns:c16="http://schemas.microsoft.com/office/drawing/2014/chart" uri="{C3380CC4-5D6E-409C-BE32-E72D297353CC}">
                  <c16:uniqueId val="{00000001-F7E9-486C-8BF1-A77C01A06D60}"/>
                </c:ext>
              </c:extLst>
            </c:dLbl>
            <c:spPr>
              <a:solidFill>
                <a:schemeClr val="bg1"/>
              </a:solidFill>
              <a:ln w="3175">
                <a:solidFill>
                  <a:schemeClr val="tx1"/>
                </a:solidFill>
              </a:ln>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'43（問20）'!$BC$29:$BC$34</c:f>
              <c:strCache>
                <c:ptCount val="6"/>
                <c:pt idx="0">
                  <c:v>100人以上</c:v>
                </c:pt>
                <c:pt idx="1">
                  <c:v>50～99人</c:v>
                </c:pt>
                <c:pt idx="2">
                  <c:v>30～49人</c:v>
                </c:pt>
                <c:pt idx="3">
                  <c:v>10～29人</c:v>
                </c:pt>
                <c:pt idx="4">
                  <c:v>5～9人</c:v>
                </c:pt>
                <c:pt idx="5">
                  <c:v>1～4人</c:v>
                </c:pt>
              </c:strCache>
            </c:strRef>
          </c:cat>
          <c:val>
            <c:numRef>
              <c:f>'43（問20）'!$BF$29:$BF$34</c:f>
              <c:numCache>
                <c:formatCode>0.0%</c:formatCode>
                <c:ptCount val="6"/>
                <c:pt idx="0">
                  <c:v>0.14285714285714285</c:v>
                </c:pt>
                <c:pt idx="1">
                  <c:v>7.1428571428571425E-2</c:v>
                </c:pt>
                <c:pt idx="2">
                  <c:v>3.125E-2</c:v>
                </c:pt>
                <c:pt idx="3">
                  <c:v>0.12757201646090535</c:v>
                </c:pt>
                <c:pt idx="4">
                  <c:v>0.19269102990033224</c:v>
                </c:pt>
                <c:pt idx="5">
                  <c:v>0.18907563025210083</c:v>
                </c:pt>
              </c:numCache>
            </c:numRef>
          </c:val>
          <c:extLst>
            <c:ext xmlns:c16="http://schemas.microsoft.com/office/drawing/2014/chart" uri="{C3380CC4-5D6E-409C-BE32-E72D297353CC}">
              <c16:uniqueId val="{00000003-EDEC-483B-AE3C-C6694DAABA90}"/>
            </c:ext>
          </c:extLst>
        </c:ser>
        <c:dLbls>
          <c:showLegendKey val="0"/>
          <c:showVal val="0"/>
          <c:showCatName val="0"/>
          <c:showSerName val="0"/>
          <c:showPercent val="0"/>
          <c:showBubbleSize val="0"/>
        </c:dLbls>
        <c:gapWidth val="30"/>
        <c:overlap val="100"/>
        <c:axId val="88593920"/>
        <c:axId val="88595456"/>
      </c:barChart>
      <c:catAx>
        <c:axId val="8859392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a:pPr>
            <a:endParaRPr lang="ja-JP"/>
          </a:p>
        </c:txPr>
        <c:crossAx val="88595456"/>
        <c:crosses val="autoZero"/>
        <c:auto val="1"/>
        <c:lblAlgn val="ctr"/>
        <c:lblOffset val="100"/>
        <c:tickLblSkip val="1"/>
        <c:tickMarkSkip val="1"/>
        <c:noMultiLvlLbl val="0"/>
      </c:catAx>
      <c:valAx>
        <c:axId val="8859545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a:pPr>
            <a:endParaRPr lang="ja-JP"/>
          </a:p>
        </c:txPr>
        <c:crossAx val="88593920"/>
        <c:crosses val="autoZero"/>
        <c:crossBetween val="between"/>
      </c:valAx>
      <c:spPr>
        <a:noFill/>
        <a:ln w="25400">
          <a:noFill/>
        </a:ln>
      </c:spPr>
    </c:plotArea>
    <c:legend>
      <c:legendPos val="r"/>
      <c:layout>
        <c:manualLayout>
          <c:xMode val="edge"/>
          <c:yMode val="edge"/>
          <c:x val="0.90469049916415512"/>
          <c:y val="0.35813953488372091"/>
          <c:w val="8.9258698940998471E-2"/>
          <c:h val="0.33488372093023261"/>
        </c:manualLayout>
      </c:layout>
      <c:overlay val="0"/>
      <c:spPr>
        <a:solidFill>
          <a:srgbClr val="FFFFFF"/>
        </a:solidFill>
        <a:ln w="3175">
          <a:solidFill>
            <a:srgbClr val="000000"/>
          </a:solidFill>
          <a:prstDash val="solid"/>
        </a:ln>
      </c:spPr>
      <c:txPr>
        <a:bodyPr/>
        <a:lstStyle/>
        <a:p>
          <a:pPr>
            <a:defRPr sz="900"/>
          </a:pPr>
          <a:endParaRPr lang="ja-JP"/>
        </a:p>
      </c:txPr>
    </c:legend>
    <c:plotVisOnly val="1"/>
    <c:dispBlanksAs val="gap"/>
    <c:showDLblsOverMax val="0"/>
  </c:chart>
  <c:spPr>
    <a:solidFill>
      <a:srgbClr val="FFFFFF"/>
    </a:solidFill>
    <a:ln w="9525">
      <a:noFill/>
    </a:ln>
  </c:spPr>
  <c:txPr>
    <a:bodyPr/>
    <a:lstStyle/>
    <a:p>
      <a:pPr algn="ctr">
        <a:defRPr lang="ja-JP" altLang="en-US" sz="600" b="0" i="0" u="none" strike="noStrike" kern="1200"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5000030878493127"/>
          <c:y val="4.3333333333333335E-2"/>
        </c:manualLayout>
      </c:layout>
      <c:overlay val="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6666697545159795"/>
          <c:y val="0.21666666666666667"/>
          <c:w val="0.48823591168750963"/>
          <c:h val="0.78333333333333333"/>
        </c:manualLayout>
      </c:layout>
      <c:pie3DChart>
        <c:varyColors val="1"/>
        <c:ser>
          <c:idx val="0"/>
          <c:order val="0"/>
          <c:tx>
            <c:strRef>
              <c:f>'44（問22）'!$BC$6</c:f>
              <c:strCache>
                <c:ptCount val="1"/>
                <c:pt idx="0">
                  <c:v>全　体</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60">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58EF-4CB2-9DE0-8A71622C104C}"/>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3-58EF-4CB2-9DE0-8A71622C104C}"/>
              </c:ext>
            </c:extLst>
          </c:dPt>
          <c:dPt>
            <c:idx val="2"/>
            <c:bubble3D val="0"/>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5-58EF-4CB2-9DE0-8A71622C104C}"/>
              </c:ext>
            </c:extLst>
          </c:dPt>
          <c:dLbls>
            <c:dLbl>
              <c:idx val="0"/>
              <c:layout>
                <c:manualLayout>
                  <c:x val="8.5544851011270656E-2"/>
                  <c:y val="-1.4188976377952909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58EF-4CB2-9DE0-8A71622C104C}"/>
                </c:ext>
              </c:extLst>
            </c:dLbl>
            <c:dLbl>
              <c:idx val="1"/>
              <c:layout>
                <c:manualLayout>
                  <c:x val="0.12300046317739687"/>
                  <c:y val="-0.18666666666666668"/>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58EF-4CB2-9DE0-8A71622C104C}"/>
                </c:ext>
              </c:extLst>
            </c:dLbl>
            <c:dLbl>
              <c:idx val="2"/>
              <c:layout>
                <c:manualLayout>
                  <c:x val="-9.5338891462096648E-2"/>
                  <c:y val="4.0119685039370079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58EF-4CB2-9DE0-8A71622C104C}"/>
                </c:ext>
              </c:extLst>
            </c:dLbl>
            <c:numFmt formatCode="0.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'44（問22）'!$BD$5:$BF$5</c:f>
              <c:strCache>
                <c:ptCount val="3"/>
                <c:pt idx="0">
                  <c:v>あり</c:v>
                </c:pt>
                <c:pt idx="1">
                  <c:v>なし</c:v>
                </c:pt>
                <c:pt idx="2">
                  <c:v>無回答</c:v>
                </c:pt>
              </c:strCache>
            </c:strRef>
          </c:cat>
          <c:val>
            <c:numRef>
              <c:f>'44（問22）'!$BD$6:$BF$6</c:f>
              <c:numCache>
                <c:formatCode>0.0%</c:formatCode>
                <c:ptCount val="3"/>
                <c:pt idx="0">
                  <c:v>8.2013047530288916E-2</c:v>
                </c:pt>
                <c:pt idx="1">
                  <c:v>0.69804287045666358</c:v>
                </c:pt>
                <c:pt idx="2">
                  <c:v>0.21994408201304752</c:v>
                </c:pt>
              </c:numCache>
            </c:numRef>
          </c:val>
          <c:extLst>
            <c:ext xmlns:c16="http://schemas.microsoft.com/office/drawing/2014/chart" uri="{C3380CC4-5D6E-409C-BE32-E72D297353CC}">
              <c16:uniqueId val="{00000006-58EF-4CB2-9DE0-8A71622C104C}"/>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882365292573722"/>
          <c:y val="0.36499999999999999"/>
          <c:w val="0.16423529411764703"/>
          <c:h val="0.3021590551181102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layout>
        <c:manualLayout>
          <c:xMode val="edge"/>
          <c:yMode val="edge"/>
          <c:x val="0.77930179081597106"/>
          <c:y val="3.7558685446009391E-2"/>
        </c:manualLayout>
      </c:layout>
      <c:overlay val="0"/>
      <c:txPr>
        <a:bodyPr/>
        <a:lstStyle/>
        <a:p>
          <a:pPr>
            <a:defRPr sz="1050" b="0"/>
          </a:pPr>
          <a:endParaRPr lang="ja-JP"/>
        </a:p>
      </c:txPr>
    </c:title>
    <c:autoTitleDeleted val="0"/>
    <c:view3D>
      <c:rotX val="50"/>
      <c:rotY val="0"/>
      <c:rAngAx val="0"/>
    </c:view3D>
    <c:floor>
      <c:thickness val="0"/>
    </c:floor>
    <c:sideWall>
      <c:thickness val="0"/>
    </c:sideWall>
    <c:backWall>
      <c:thickness val="0"/>
    </c:backWall>
    <c:plotArea>
      <c:layout>
        <c:manualLayout>
          <c:layoutTarget val="inner"/>
          <c:xMode val="edge"/>
          <c:yMode val="edge"/>
          <c:x val="7.2328857401762911E-2"/>
          <c:y val="0.27615926877764535"/>
          <c:w val="0.72408758943243268"/>
          <c:h val="0.67912759226782837"/>
        </c:manualLayout>
      </c:layout>
      <c:pie3DChart>
        <c:varyColors val="1"/>
        <c:ser>
          <c:idx val="0"/>
          <c:order val="0"/>
          <c:tx>
            <c:strRef>
              <c:f>'26（問21）'!$BC$6</c:f>
              <c:strCache>
                <c:ptCount val="1"/>
                <c:pt idx="0">
                  <c:v>全　体</c:v>
                </c:pt>
              </c:strCache>
            </c:strRef>
          </c:tx>
          <c:dPt>
            <c:idx val="0"/>
            <c:bubble3D val="0"/>
            <c:spPr>
              <a:pattFill prst="pct60">
                <a:fgClr>
                  <a:schemeClr val="tx1"/>
                </a:fgClr>
                <a:bgClr>
                  <a:schemeClr val="bg1"/>
                </a:bgClr>
              </a:pattFill>
              <a:ln>
                <a:solidFill>
                  <a:schemeClr val="tx1"/>
                </a:solidFill>
              </a:ln>
            </c:spPr>
            <c:extLst>
              <c:ext xmlns:c16="http://schemas.microsoft.com/office/drawing/2014/chart" uri="{C3380CC4-5D6E-409C-BE32-E72D297353CC}">
                <c16:uniqueId val="{00000001-4702-470F-AFE7-2C0676BC6E80}"/>
              </c:ext>
            </c:extLst>
          </c:dPt>
          <c:dPt>
            <c:idx val="1"/>
            <c:bubble3D val="0"/>
            <c:spPr>
              <a:solidFill>
                <a:schemeClr val="bg1"/>
              </a:solidFill>
              <a:ln>
                <a:solidFill>
                  <a:sysClr val="windowText" lastClr="000000"/>
                </a:solidFill>
              </a:ln>
            </c:spPr>
            <c:extLst>
              <c:ext xmlns:c16="http://schemas.microsoft.com/office/drawing/2014/chart" uri="{C3380CC4-5D6E-409C-BE32-E72D297353CC}">
                <c16:uniqueId val="{00000003-4702-470F-AFE7-2C0676BC6E80}"/>
              </c:ext>
            </c:extLst>
          </c:dPt>
          <c:dPt>
            <c:idx val="2"/>
            <c:bubble3D val="0"/>
            <c:spPr>
              <a:pattFill prst="pct10">
                <a:fgClr>
                  <a:schemeClr val="tx1"/>
                </a:fgClr>
                <a:bgClr>
                  <a:schemeClr val="bg1"/>
                </a:bgClr>
              </a:pattFill>
              <a:ln>
                <a:solidFill>
                  <a:schemeClr val="tx1"/>
                </a:solidFill>
              </a:ln>
            </c:spPr>
            <c:extLst>
              <c:ext xmlns:c16="http://schemas.microsoft.com/office/drawing/2014/chart" uri="{C3380CC4-5D6E-409C-BE32-E72D297353CC}">
                <c16:uniqueId val="{00000005-4702-470F-AFE7-2C0676BC6E80}"/>
              </c:ext>
            </c:extLst>
          </c:dPt>
          <c:dLbls>
            <c:dLbl>
              <c:idx val="0"/>
              <c:layout>
                <c:manualLayout>
                  <c:x val="0.31858407079646017"/>
                  <c:y val="-3.1689771172969693E-2"/>
                </c:manualLayout>
              </c:layout>
              <c:spPr/>
              <c:txPr>
                <a:bodyPr/>
                <a:lstStyle/>
                <a:p>
                  <a:pPr>
                    <a:defRPr sz="900">
                      <a:latin typeface="+mn-ea"/>
                      <a:ea typeface="+mn-ea"/>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4702-470F-AFE7-2C0676BC6E80}"/>
                </c:ext>
              </c:extLst>
            </c:dLbl>
            <c:dLbl>
              <c:idx val="1"/>
              <c:layout>
                <c:manualLayout>
                  <c:x val="-0.20058997050147492"/>
                  <c:y val="-3.7558685446009391E-2"/>
                </c:manualLayout>
              </c:layout>
              <c:spPr/>
              <c:txPr>
                <a:bodyPr/>
                <a:lstStyle/>
                <a:p>
                  <a:pPr>
                    <a:defRPr sz="900">
                      <a:latin typeface="+mn-ea"/>
                      <a:ea typeface="+mn-ea"/>
                    </a:defRPr>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4702-470F-AFE7-2C0676BC6E80}"/>
                </c:ext>
              </c:extLst>
            </c:dLbl>
            <c:dLbl>
              <c:idx val="2"/>
              <c:layout>
                <c:manualLayout>
                  <c:x val="0.1455260570304818"/>
                  <c:y val="-6.2597809076682318E-3"/>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5-4702-470F-AFE7-2C0676BC6E80}"/>
                </c:ext>
              </c:extLst>
            </c:dLbl>
            <c:spPr>
              <a:noFill/>
              <a:ln>
                <a:noFill/>
              </a:ln>
              <a:effectLst/>
            </c:spPr>
            <c:txPr>
              <a:bodyPr/>
              <a:lstStyle/>
              <a:p>
                <a:pPr>
                  <a:defRPr sz="900"/>
                </a:pPr>
                <a:endParaRPr lang="ja-JP"/>
              </a:p>
            </c:txPr>
            <c:dLblPos val="outEnd"/>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'26（問21）'!$BD$5:$BF$5</c:f>
              <c:strCache>
                <c:ptCount val="3"/>
                <c:pt idx="0">
                  <c:v>あり</c:v>
                </c:pt>
                <c:pt idx="1">
                  <c:v>なし</c:v>
                </c:pt>
                <c:pt idx="2">
                  <c:v>無回答</c:v>
                </c:pt>
              </c:strCache>
            </c:strRef>
          </c:cat>
          <c:val>
            <c:numRef>
              <c:f>'26（問21）'!$BD$6:$BF$6</c:f>
              <c:numCache>
                <c:formatCode>0.0%</c:formatCode>
                <c:ptCount val="3"/>
                <c:pt idx="0">
                  <c:v>0.67381174277725997</c:v>
                </c:pt>
                <c:pt idx="1">
                  <c:v>0.23392357875116496</c:v>
                </c:pt>
                <c:pt idx="2">
                  <c:v>9.2264678471575018E-2</c:v>
                </c:pt>
              </c:numCache>
            </c:numRef>
          </c:val>
          <c:extLst>
            <c:ext xmlns:c16="http://schemas.microsoft.com/office/drawing/2014/chart" uri="{C3380CC4-5D6E-409C-BE32-E72D297353CC}">
              <c16:uniqueId val="{00000006-4702-470F-AFE7-2C0676BC6E80}"/>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884424623913161"/>
          <c:y val="0.25476667529234903"/>
          <c:w val="0.15256048746119122"/>
          <c:h val="0.29422202506376843"/>
        </c:manualLayout>
      </c:layout>
      <c:overlay val="0"/>
      <c:spPr>
        <a:ln>
          <a:solidFill>
            <a:sysClr val="windowText" lastClr="000000"/>
          </a:solidFill>
        </a:ln>
      </c:spPr>
      <c:txPr>
        <a:bodyPr/>
        <a:lstStyle/>
        <a:p>
          <a:pPr>
            <a:defRPr sz="800"/>
          </a:pPr>
          <a:endParaRPr lang="ja-JP"/>
        </a:p>
      </c:txPr>
    </c:legend>
    <c:plotVisOnly val="1"/>
    <c:dispBlanksAs val="gap"/>
    <c:showDLblsOverMax val="0"/>
  </c:chart>
  <c:spPr>
    <a:ln>
      <a:noFill/>
    </a:ln>
  </c:spPr>
  <c:printSettings>
    <c:headerFooter/>
    <c:pageMargins b="0.75" l="0.7" r="0.7" t="0.75" header="0.3" footer="0.3"/>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5037593984962405"/>
          <c:y val="1.2886597938144329E-2"/>
        </c:manualLayout>
      </c:layout>
      <c:overlay val="0"/>
      <c:spPr>
        <a:noFill/>
        <a:ln w="25400">
          <a:noFill/>
        </a:ln>
      </c:spPr>
    </c:title>
    <c:autoTitleDeleted val="0"/>
    <c:plotArea>
      <c:layout>
        <c:manualLayout>
          <c:layoutTarget val="inner"/>
          <c:xMode val="edge"/>
          <c:yMode val="edge"/>
          <c:x val="0.14736842105263157"/>
          <c:y val="9.793826758097865E-2"/>
          <c:w val="0.6646616541353384"/>
          <c:h val="0.82989795160724011"/>
        </c:manualLayout>
      </c:layout>
      <c:barChart>
        <c:barDir val="bar"/>
        <c:grouping val="percentStacked"/>
        <c:varyColors val="0"/>
        <c:ser>
          <c:idx val="0"/>
          <c:order val="0"/>
          <c:tx>
            <c:strRef>
              <c:f>'44（問22）'!$BD$10</c:f>
              <c:strCache>
                <c:ptCount val="1"/>
                <c:pt idx="0">
                  <c:v>あり</c:v>
                </c:pt>
              </c:strCache>
            </c:strRef>
          </c:tx>
          <c:spPr>
            <a:pattFill prst="pct60">
              <a:fgClr>
                <a:schemeClr val="tx1"/>
              </a:fgClr>
              <a:bgClr>
                <a:schemeClr val="bg1"/>
              </a:bgClr>
            </a:pattFill>
            <a:ln w="12700">
              <a:solidFill>
                <a:srgbClr val="000000"/>
              </a:solidFill>
              <a:prstDash val="solid"/>
            </a:ln>
          </c:spPr>
          <c:invertIfNegative val="0"/>
          <c:dLbls>
            <c:dLbl>
              <c:idx val="0"/>
              <c:layout>
                <c:manualLayout>
                  <c:x val="2.807017543859650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19F-4F21-8411-97BFD87D09C2}"/>
                </c:ext>
              </c:extLst>
            </c:dLbl>
            <c:dLbl>
              <c:idx val="5"/>
              <c:layout>
                <c:manualLayout>
                  <c:x val="1.2030075187969943E-2"/>
                  <c:y val="-6.30004176891711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219F-4F21-8411-97BFD87D09C2}"/>
                </c:ext>
              </c:extLst>
            </c:dLbl>
            <c:dLbl>
              <c:idx val="8"/>
              <c:layout>
                <c:manualLayout>
                  <c:x val="1.002506265664162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219F-4F21-8411-97BFD87D09C2}"/>
                </c:ext>
              </c:extLst>
            </c:dLbl>
            <c:dLbl>
              <c:idx val="9"/>
              <c:layout>
                <c:manualLayout>
                  <c:x val="1.603994237562409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219F-4F21-8411-97BFD87D09C2}"/>
                </c:ext>
              </c:extLst>
            </c:dLbl>
            <c:dLbl>
              <c:idx val="11"/>
              <c:layout>
                <c:manualLayout>
                  <c:x val="1.0025062656641623E-2"/>
                  <c:y val="-3.436426116838487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219F-4F21-8411-97BFD87D09C2}"/>
                </c:ext>
              </c:extLst>
            </c:dLbl>
            <c:dLbl>
              <c:idx val="12"/>
              <c:layout>
                <c:manualLayout>
                  <c:x val="4.010025062656641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219F-4F21-8411-97BFD87D09C2}"/>
                </c:ext>
              </c:extLst>
            </c:dLbl>
            <c:numFmt formatCode="0.0%;\-#;;" sourceLinked="0"/>
            <c:spPr>
              <a:solidFill>
                <a:schemeClr val="bg1"/>
              </a:solidFill>
              <a:ln w="3175">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'44（問22）'!$BC$11:$BC$23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'44（問22）'!$BD$11:$BD$23</c:f>
              <c:numCache>
                <c:formatCode>0.0%</c:formatCode>
                <c:ptCount val="13"/>
                <c:pt idx="0">
                  <c:v>0</c:v>
                </c:pt>
                <c:pt idx="1">
                  <c:v>6.5420560747663545E-2</c:v>
                </c:pt>
                <c:pt idx="2">
                  <c:v>8.1300813008130079E-2</c:v>
                </c:pt>
                <c:pt idx="3">
                  <c:v>8.6956521739130432E-2</c:v>
                </c:pt>
                <c:pt idx="4">
                  <c:v>0.17333333333333334</c:v>
                </c:pt>
                <c:pt idx="5">
                  <c:v>6.0606060606060608E-2</c:v>
                </c:pt>
                <c:pt idx="6">
                  <c:v>0</c:v>
                </c:pt>
                <c:pt idx="7">
                  <c:v>0.125</c:v>
                </c:pt>
                <c:pt idx="8">
                  <c:v>5.7894736842105263E-2</c:v>
                </c:pt>
                <c:pt idx="9">
                  <c:v>7.6923076923076927E-2</c:v>
                </c:pt>
                <c:pt idx="10">
                  <c:v>0.16666666666666666</c:v>
                </c:pt>
                <c:pt idx="11">
                  <c:v>7.1856287425149698E-2</c:v>
                </c:pt>
                <c:pt idx="12">
                  <c:v>6.1674008810572688E-2</c:v>
                </c:pt>
              </c:numCache>
            </c:numRef>
          </c:val>
          <c:extLst>
            <c:ext xmlns:c16="http://schemas.microsoft.com/office/drawing/2014/chart" uri="{C3380CC4-5D6E-409C-BE32-E72D297353CC}">
              <c16:uniqueId val="{00000006-219F-4F21-8411-97BFD87D09C2}"/>
            </c:ext>
          </c:extLst>
        </c:ser>
        <c:ser>
          <c:idx val="1"/>
          <c:order val="1"/>
          <c:tx>
            <c:strRef>
              <c:f>'44（問22）'!$BE$10</c:f>
              <c:strCache>
                <c:ptCount val="1"/>
                <c:pt idx="0">
                  <c:v>なし</c:v>
                </c:pt>
              </c:strCache>
            </c:strRef>
          </c:tx>
          <c:spPr>
            <a:solidFill>
              <a:schemeClr val="bg1"/>
            </a:solidFill>
            <a:ln w="12700">
              <a:solidFill>
                <a:srgbClr val="000000"/>
              </a:solidFill>
              <a:prstDash val="solid"/>
            </a:ln>
          </c:spPr>
          <c:invertIfNegative val="0"/>
          <c:dLbls>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'44（問22）'!$BC$11:$BC$23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'44（問22）'!$BE$11:$BE$23</c:f>
              <c:numCache>
                <c:formatCode>0.0%</c:formatCode>
                <c:ptCount val="13"/>
                <c:pt idx="0">
                  <c:v>0</c:v>
                </c:pt>
                <c:pt idx="1">
                  <c:v>0.7009345794392523</c:v>
                </c:pt>
                <c:pt idx="2">
                  <c:v>0.73983739837398377</c:v>
                </c:pt>
                <c:pt idx="3">
                  <c:v>0.78260869565217395</c:v>
                </c:pt>
                <c:pt idx="4">
                  <c:v>0.76666666666666672</c:v>
                </c:pt>
                <c:pt idx="5">
                  <c:v>0.84848484848484851</c:v>
                </c:pt>
                <c:pt idx="6">
                  <c:v>0.61111111111111116</c:v>
                </c:pt>
                <c:pt idx="7">
                  <c:v>0.5625</c:v>
                </c:pt>
                <c:pt idx="8">
                  <c:v>0.74736842105263157</c:v>
                </c:pt>
                <c:pt idx="9">
                  <c:v>0.84615384615384615</c:v>
                </c:pt>
                <c:pt idx="10">
                  <c:v>0.66666666666666663</c:v>
                </c:pt>
                <c:pt idx="11">
                  <c:v>0.75449101796407181</c:v>
                </c:pt>
                <c:pt idx="12">
                  <c:v>0.52422907488986781</c:v>
                </c:pt>
              </c:numCache>
            </c:numRef>
          </c:val>
          <c:extLst>
            <c:ext xmlns:c16="http://schemas.microsoft.com/office/drawing/2014/chart" uri="{C3380CC4-5D6E-409C-BE32-E72D297353CC}">
              <c16:uniqueId val="{00000007-219F-4F21-8411-97BFD87D09C2}"/>
            </c:ext>
          </c:extLst>
        </c:ser>
        <c:ser>
          <c:idx val="2"/>
          <c:order val="2"/>
          <c:tx>
            <c:strRef>
              <c:f>'44（問22）'!$BF$10</c:f>
              <c:strCache>
                <c:ptCount val="1"/>
                <c:pt idx="0">
                  <c:v>無回答</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'44（問22）'!$BC$11:$BC$23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'44（問22）'!$BF$11:$BF$23</c:f>
              <c:numCache>
                <c:formatCode>0.0%</c:formatCode>
                <c:ptCount val="13"/>
                <c:pt idx="0">
                  <c:v>0</c:v>
                </c:pt>
                <c:pt idx="1">
                  <c:v>0.23364485981308411</c:v>
                </c:pt>
                <c:pt idx="2">
                  <c:v>0.17886178861788618</c:v>
                </c:pt>
                <c:pt idx="3">
                  <c:v>0.13043478260869565</c:v>
                </c:pt>
                <c:pt idx="4">
                  <c:v>0.06</c:v>
                </c:pt>
                <c:pt idx="5">
                  <c:v>9.0909090909090912E-2</c:v>
                </c:pt>
                <c:pt idx="6">
                  <c:v>0.3888888888888889</c:v>
                </c:pt>
                <c:pt idx="7">
                  <c:v>0.3125</c:v>
                </c:pt>
                <c:pt idx="8">
                  <c:v>0.19473684210526315</c:v>
                </c:pt>
                <c:pt idx="9">
                  <c:v>7.6923076923076927E-2</c:v>
                </c:pt>
                <c:pt idx="10">
                  <c:v>0.16666666666666666</c:v>
                </c:pt>
                <c:pt idx="11">
                  <c:v>0.17365269461077845</c:v>
                </c:pt>
                <c:pt idx="12">
                  <c:v>0.41409691629955947</c:v>
                </c:pt>
              </c:numCache>
            </c:numRef>
          </c:val>
          <c:extLst>
            <c:ext xmlns:c16="http://schemas.microsoft.com/office/drawing/2014/chart" uri="{C3380CC4-5D6E-409C-BE32-E72D297353CC}">
              <c16:uniqueId val="{00000008-219F-4F21-8411-97BFD87D09C2}"/>
            </c:ext>
          </c:extLst>
        </c:ser>
        <c:dLbls>
          <c:showLegendKey val="0"/>
          <c:showVal val="0"/>
          <c:showCatName val="0"/>
          <c:showSerName val="0"/>
          <c:showPercent val="0"/>
          <c:showBubbleSize val="0"/>
        </c:dLbls>
        <c:gapWidth val="10"/>
        <c:overlap val="100"/>
        <c:axId val="102529664"/>
        <c:axId val="102560128"/>
      </c:barChart>
      <c:catAx>
        <c:axId val="10252966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560128"/>
        <c:crosses val="autoZero"/>
        <c:auto val="1"/>
        <c:lblAlgn val="ctr"/>
        <c:lblOffset val="100"/>
        <c:tickLblSkip val="1"/>
        <c:tickMarkSkip val="1"/>
        <c:noMultiLvlLbl val="0"/>
      </c:catAx>
      <c:valAx>
        <c:axId val="102560128"/>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529664"/>
        <c:crosses val="autoZero"/>
        <c:crossBetween val="between"/>
        <c:majorUnit val="0.2"/>
      </c:valAx>
      <c:spPr>
        <a:noFill/>
        <a:ln w="25400">
          <a:noFill/>
        </a:ln>
      </c:spPr>
    </c:plotArea>
    <c:legend>
      <c:legendPos val="r"/>
      <c:layout>
        <c:manualLayout>
          <c:xMode val="edge"/>
          <c:yMode val="edge"/>
          <c:x val="0.88721804511278191"/>
          <c:y val="0.68041318288822139"/>
          <c:w val="8.8721804511278202E-2"/>
          <c:h val="0.177835322131125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5187969924812031"/>
          <c:y val="2.3474178403755867E-2"/>
        </c:manualLayout>
      </c:layout>
      <c:overlay val="0"/>
      <c:spPr>
        <a:noFill/>
        <a:ln w="25400">
          <a:noFill/>
        </a:ln>
      </c:spPr>
    </c:title>
    <c:autoTitleDeleted val="0"/>
    <c:plotArea>
      <c:layout>
        <c:manualLayout>
          <c:layoutTarget val="inner"/>
          <c:xMode val="edge"/>
          <c:yMode val="edge"/>
          <c:x val="0.13233082706766916"/>
          <c:y val="0.15493028778924492"/>
          <c:w val="0.68120300751879703"/>
          <c:h val="0.71361829527167364"/>
        </c:manualLayout>
      </c:layout>
      <c:barChart>
        <c:barDir val="bar"/>
        <c:grouping val="percentStacked"/>
        <c:varyColors val="0"/>
        <c:ser>
          <c:idx val="0"/>
          <c:order val="0"/>
          <c:tx>
            <c:strRef>
              <c:f>'44（問22）'!$BD$28</c:f>
              <c:strCache>
                <c:ptCount val="1"/>
                <c:pt idx="0">
                  <c:v>あり</c:v>
                </c:pt>
              </c:strCache>
            </c:strRef>
          </c:tx>
          <c:spPr>
            <a:pattFill prst="pct60">
              <a:fgClr>
                <a:schemeClr val="tx1"/>
              </a:fgClr>
              <a:bgClr>
                <a:schemeClr val="bg1"/>
              </a:bgClr>
            </a:pattFill>
            <a:ln w="12700">
              <a:solidFill>
                <a:srgbClr val="000000"/>
              </a:solidFill>
              <a:prstDash val="solid"/>
            </a:ln>
          </c:spPr>
          <c:invertIfNegative val="0"/>
          <c:dLbls>
            <c:dLbl>
              <c:idx val="0"/>
              <c:layout>
                <c:manualLayout>
                  <c:x val="1.604010025062658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772-4D3E-8859-3FA25CD23038}"/>
                </c:ext>
              </c:extLst>
            </c:dLbl>
            <c:dLbl>
              <c:idx val="1"/>
              <c:layout>
                <c:manualLayout>
                  <c:x val="1.203007518796990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772-4D3E-8859-3FA25CD23038}"/>
                </c:ext>
              </c:extLst>
            </c:dLbl>
            <c:dLbl>
              <c:idx val="2"/>
              <c:layout>
                <c:manualLayout>
                  <c:x val="1.403508771929822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772-4D3E-8859-3FA25CD23038}"/>
                </c:ext>
              </c:extLst>
            </c:dLbl>
            <c:dLbl>
              <c:idx val="5"/>
              <c:layout>
                <c:manualLayout>
                  <c:x val="1.403508771929826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772-4D3E-8859-3FA25CD23038}"/>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'44（問22）'!$BC$29:$BC$34</c:f>
              <c:strCache>
                <c:ptCount val="6"/>
                <c:pt idx="0">
                  <c:v>100人以上</c:v>
                </c:pt>
                <c:pt idx="1">
                  <c:v>50～99人</c:v>
                </c:pt>
                <c:pt idx="2">
                  <c:v>30～49人</c:v>
                </c:pt>
                <c:pt idx="3">
                  <c:v>10～29人</c:v>
                </c:pt>
                <c:pt idx="4">
                  <c:v>5～9人</c:v>
                </c:pt>
                <c:pt idx="5">
                  <c:v>1～4人</c:v>
                </c:pt>
              </c:strCache>
            </c:strRef>
          </c:cat>
          <c:val>
            <c:numRef>
              <c:f>'44（問22）'!$BD$29:$BD$34</c:f>
              <c:numCache>
                <c:formatCode>0.0%</c:formatCode>
                <c:ptCount val="6"/>
                <c:pt idx="0">
                  <c:v>0</c:v>
                </c:pt>
                <c:pt idx="1">
                  <c:v>7.1428571428571425E-2</c:v>
                </c:pt>
                <c:pt idx="2">
                  <c:v>6.25E-2</c:v>
                </c:pt>
                <c:pt idx="3">
                  <c:v>0.1111111111111111</c:v>
                </c:pt>
                <c:pt idx="4">
                  <c:v>7.9734219269102985E-2</c:v>
                </c:pt>
                <c:pt idx="5">
                  <c:v>7.1428571428571425E-2</c:v>
                </c:pt>
              </c:numCache>
            </c:numRef>
          </c:val>
          <c:extLst>
            <c:ext xmlns:c16="http://schemas.microsoft.com/office/drawing/2014/chart" uri="{C3380CC4-5D6E-409C-BE32-E72D297353CC}">
              <c16:uniqueId val="{00000004-F772-4D3E-8859-3FA25CD23038}"/>
            </c:ext>
          </c:extLst>
        </c:ser>
        <c:ser>
          <c:idx val="1"/>
          <c:order val="1"/>
          <c:tx>
            <c:strRef>
              <c:f>'44（問22）'!$BE$28</c:f>
              <c:strCache>
                <c:ptCount val="1"/>
                <c:pt idx="0">
                  <c:v>なし</c:v>
                </c:pt>
              </c:strCache>
            </c:strRef>
          </c:tx>
          <c:spPr>
            <a:solidFill>
              <a:schemeClr val="bg1"/>
            </a:solidFill>
            <a:ln w="12700">
              <a:solidFill>
                <a:srgbClr val="000000"/>
              </a:solidFill>
              <a:prstDash val="solid"/>
            </a:ln>
          </c:spPr>
          <c:invertIfNegative val="0"/>
          <c:dLbls>
            <c:numFmt formatCode="0.0%;\-#;;" sourceLinked="0"/>
            <c:spPr>
              <a:solidFill>
                <a:schemeClr val="bg1"/>
              </a:solidFill>
              <a:ln w="3175">
                <a:solidFill>
                  <a:schemeClr val="tx1"/>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'44（問22）'!$BC$29:$BC$34</c:f>
              <c:strCache>
                <c:ptCount val="6"/>
                <c:pt idx="0">
                  <c:v>100人以上</c:v>
                </c:pt>
                <c:pt idx="1">
                  <c:v>50～99人</c:v>
                </c:pt>
                <c:pt idx="2">
                  <c:v>30～49人</c:v>
                </c:pt>
                <c:pt idx="3">
                  <c:v>10～29人</c:v>
                </c:pt>
                <c:pt idx="4">
                  <c:v>5～9人</c:v>
                </c:pt>
                <c:pt idx="5">
                  <c:v>1～4人</c:v>
                </c:pt>
              </c:strCache>
            </c:strRef>
          </c:cat>
          <c:val>
            <c:numRef>
              <c:f>'44（問22）'!$BE$29:$BE$34</c:f>
              <c:numCache>
                <c:formatCode>0.0%</c:formatCode>
                <c:ptCount val="6"/>
                <c:pt idx="0">
                  <c:v>0.8571428571428571</c:v>
                </c:pt>
                <c:pt idx="1">
                  <c:v>0.7857142857142857</c:v>
                </c:pt>
                <c:pt idx="2">
                  <c:v>0.9375</c:v>
                </c:pt>
                <c:pt idx="3">
                  <c:v>0.72016460905349799</c:v>
                </c:pt>
                <c:pt idx="4">
                  <c:v>0.67774086378737541</c:v>
                </c:pt>
                <c:pt idx="5">
                  <c:v>0.6785714285714286</c:v>
                </c:pt>
              </c:numCache>
            </c:numRef>
          </c:val>
          <c:extLst>
            <c:ext xmlns:c16="http://schemas.microsoft.com/office/drawing/2014/chart" uri="{C3380CC4-5D6E-409C-BE32-E72D297353CC}">
              <c16:uniqueId val="{00000005-F772-4D3E-8859-3FA25CD23038}"/>
            </c:ext>
          </c:extLst>
        </c:ser>
        <c:ser>
          <c:idx val="2"/>
          <c:order val="2"/>
          <c:tx>
            <c:strRef>
              <c:f>'44（問22）'!$BF$28</c:f>
              <c:strCache>
                <c:ptCount val="1"/>
                <c:pt idx="0">
                  <c:v>無回答</c:v>
                </c:pt>
              </c:strCache>
            </c:strRef>
          </c:tx>
          <c:spPr>
            <a:pattFill prst="pct2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'44（問22）'!$BC$29:$BC$34</c:f>
              <c:strCache>
                <c:ptCount val="6"/>
                <c:pt idx="0">
                  <c:v>100人以上</c:v>
                </c:pt>
                <c:pt idx="1">
                  <c:v>50～99人</c:v>
                </c:pt>
                <c:pt idx="2">
                  <c:v>30～49人</c:v>
                </c:pt>
                <c:pt idx="3">
                  <c:v>10～29人</c:v>
                </c:pt>
                <c:pt idx="4">
                  <c:v>5～9人</c:v>
                </c:pt>
                <c:pt idx="5">
                  <c:v>1～4人</c:v>
                </c:pt>
              </c:strCache>
            </c:strRef>
          </c:cat>
          <c:val>
            <c:numRef>
              <c:f>'44（問22）'!$BF$29:$BF$34</c:f>
              <c:numCache>
                <c:formatCode>0.0%</c:formatCode>
                <c:ptCount val="6"/>
                <c:pt idx="0">
                  <c:v>0.14285714285714285</c:v>
                </c:pt>
                <c:pt idx="1">
                  <c:v>0.14285714285714285</c:v>
                </c:pt>
                <c:pt idx="2">
                  <c:v>0</c:v>
                </c:pt>
                <c:pt idx="3">
                  <c:v>0.16872427983539096</c:v>
                </c:pt>
                <c:pt idx="4">
                  <c:v>0.2425249169435216</c:v>
                </c:pt>
                <c:pt idx="5">
                  <c:v>0.25</c:v>
                </c:pt>
              </c:numCache>
            </c:numRef>
          </c:val>
          <c:extLst>
            <c:ext xmlns:c16="http://schemas.microsoft.com/office/drawing/2014/chart" uri="{C3380CC4-5D6E-409C-BE32-E72D297353CC}">
              <c16:uniqueId val="{00000006-F772-4D3E-8859-3FA25CD23038}"/>
            </c:ext>
          </c:extLst>
        </c:ser>
        <c:dLbls>
          <c:showLegendKey val="0"/>
          <c:showVal val="0"/>
          <c:showCatName val="0"/>
          <c:showSerName val="0"/>
          <c:showPercent val="0"/>
          <c:showBubbleSize val="0"/>
        </c:dLbls>
        <c:gapWidth val="20"/>
        <c:overlap val="100"/>
        <c:axId val="102714368"/>
        <c:axId val="102736640"/>
      </c:barChart>
      <c:catAx>
        <c:axId val="10271436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736640"/>
        <c:crosses val="autoZero"/>
        <c:auto val="1"/>
        <c:lblAlgn val="ctr"/>
        <c:lblOffset val="100"/>
        <c:tickLblSkip val="1"/>
        <c:tickMarkSkip val="1"/>
        <c:noMultiLvlLbl val="0"/>
      </c:catAx>
      <c:valAx>
        <c:axId val="10273664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714368"/>
        <c:crosses val="autoZero"/>
        <c:crossBetween val="between"/>
      </c:valAx>
      <c:spPr>
        <a:noFill/>
        <a:ln w="25400">
          <a:noFill/>
        </a:ln>
      </c:spPr>
    </c:plotArea>
    <c:legend>
      <c:legendPos val="r"/>
      <c:layout>
        <c:manualLayout>
          <c:xMode val="edge"/>
          <c:yMode val="edge"/>
          <c:x val="0.88872180451127825"/>
          <c:y val="0.55868791049006195"/>
          <c:w val="8.8721804511278202E-2"/>
          <c:h val="0.3427244833832390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3.9915059161294161E-2"/>
          <c:y val="4.2124542124542128E-2"/>
        </c:manualLayout>
      </c:layout>
      <c:overlay val="0"/>
      <c:spPr>
        <a:noFill/>
        <a:ln w="25400">
          <a:noFill/>
        </a:ln>
      </c:spPr>
      <c:txPr>
        <a:bodyPr/>
        <a:lstStyle/>
        <a:p>
          <a:pPr>
            <a:defRPr sz="1000" b="0" i="0" u="none" strike="noStrike" baseline="0">
              <a:solidFill>
                <a:srgbClr val="000000"/>
              </a:solidFill>
              <a:latin typeface="ＭＳ Ｐゴシック" panose="020B0600070205080204" pitchFamily="50" charset="-128"/>
              <a:ea typeface="ＭＳ Ｐゴシック" panose="020B0600070205080204" pitchFamily="50" charset="-128"/>
              <a:cs typeface="HG丸ｺﾞｼｯｸM-PRO"/>
            </a:defRPr>
          </a:pPr>
          <a:endParaRPr lang="ja-JP"/>
        </a:p>
      </c:txPr>
    </c:title>
    <c:autoTitleDeleted val="0"/>
    <c:view3D>
      <c:rotX val="50"/>
      <c:rotY val="0"/>
      <c:rAngAx val="0"/>
    </c:view3D>
    <c:floor>
      <c:thickness val="0"/>
    </c:floor>
    <c:sideWall>
      <c:thickness val="0"/>
    </c:sideWall>
    <c:backWall>
      <c:thickness val="0"/>
    </c:backWall>
    <c:plotArea>
      <c:layout>
        <c:manualLayout>
          <c:layoutTarget val="inner"/>
          <c:xMode val="edge"/>
          <c:yMode val="edge"/>
          <c:x val="2.4811558749331077E-2"/>
          <c:y val="0.18498168498168499"/>
          <c:w val="0.54261193079020464"/>
          <c:h val="0.80769230769230771"/>
        </c:manualLayout>
      </c:layout>
      <c:pie3DChart>
        <c:varyColors val="1"/>
        <c:ser>
          <c:idx val="0"/>
          <c:order val="0"/>
          <c:tx>
            <c:strRef>
              <c:f>'45（問34）'!$BG$6</c:f>
              <c:strCache>
                <c:ptCount val="1"/>
                <c:pt idx="0">
                  <c:v>全　体</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EE5D-4AF6-A3CF-4070AAE61AA7}"/>
              </c:ext>
            </c:extLst>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EE5D-4AF6-A3CF-4070AAE61AA7}"/>
              </c:ext>
            </c:extLst>
          </c:dPt>
          <c:dPt>
            <c:idx val="2"/>
            <c:bubble3D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5-EE5D-4AF6-A3CF-4070AAE61AA7}"/>
              </c:ext>
            </c:extLst>
          </c:dPt>
          <c:dPt>
            <c:idx val="3"/>
            <c:bubble3D val="0"/>
            <c:spPr>
              <a:pattFill prst="pct5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7-EE5D-4AF6-A3CF-4070AAE61AA7}"/>
              </c:ext>
            </c:extLst>
          </c:dPt>
          <c:dPt>
            <c:idx val="4"/>
            <c:bubble3D val="0"/>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9-EE5D-4AF6-A3CF-4070AAE61AA7}"/>
              </c:ext>
            </c:extLst>
          </c:dPt>
          <c:dLbls>
            <c:dLbl>
              <c:idx val="0"/>
              <c:layout>
                <c:manualLayout>
                  <c:x val="0.28235523957563546"/>
                  <c:y val="6.915462490265642E-2"/>
                </c:manualLayout>
              </c:layout>
              <c:numFmt formatCode="0.0%" sourceLinked="0"/>
              <c:spPr>
                <a:noFill/>
                <a:ln w="25400">
                  <a:noFill/>
                </a:ln>
              </c:spPr>
              <c:txPr>
                <a:bodyPr/>
                <a:lstStyle/>
                <a:p>
                  <a:pPr>
                    <a:defRPr sz="900" b="0" i="0" u="none" strike="noStrike" baseline="0">
                      <a:solidFill>
                        <a:srgbClr val="000000"/>
                      </a:solidFill>
                      <a:latin typeface="ＭＳ Ｐゴシック" panose="020B0600070205080204" pitchFamily="50" charset="-128"/>
                      <a:ea typeface="ＭＳ Ｐゴシック" panose="020B0600070205080204" pitchFamily="50" charset="-128"/>
                      <a:cs typeface="Arial Narrow"/>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EE5D-4AF6-A3CF-4070AAE61AA7}"/>
                </c:ext>
              </c:extLst>
            </c:dLbl>
            <c:dLbl>
              <c:idx val="1"/>
              <c:layout>
                <c:manualLayout>
                  <c:x val="0.16665324601415116"/>
                  <c:y val="0.27578668051108995"/>
                </c:manualLayout>
              </c:layout>
              <c:numFmt formatCode="0.0%" sourceLinked="0"/>
              <c:spPr>
                <a:noFill/>
                <a:ln w="25400">
                  <a:noFill/>
                </a:ln>
              </c:spPr>
              <c:txPr>
                <a:bodyPr/>
                <a:lstStyle/>
                <a:p>
                  <a:pPr>
                    <a:defRPr sz="900" b="0" i="0" u="none" strike="noStrike" baseline="0">
                      <a:solidFill>
                        <a:srgbClr val="000000"/>
                      </a:solidFill>
                      <a:latin typeface="ＭＳ Ｐゴシック" panose="020B0600070205080204" pitchFamily="50" charset="-128"/>
                      <a:ea typeface="ＭＳ Ｐゴシック" panose="020B0600070205080204" pitchFamily="50" charset="-128"/>
                      <a:cs typeface="Arial Narrow"/>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EE5D-4AF6-A3CF-4070AAE61AA7}"/>
                </c:ext>
              </c:extLst>
            </c:dLbl>
            <c:dLbl>
              <c:idx val="2"/>
              <c:layout>
                <c:manualLayout>
                  <c:x val="-1.5102311240221185E-2"/>
                  <c:y val="0.1093493121052176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3700124863032893"/>
                      <c:h val="0.28637362637362634"/>
                    </c:manualLayout>
                  </c15:layout>
                </c:ext>
                <c:ext xmlns:c16="http://schemas.microsoft.com/office/drawing/2014/chart" uri="{C3380CC4-5D6E-409C-BE32-E72D297353CC}">
                  <c16:uniqueId val="{00000005-EE5D-4AF6-A3CF-4070AAE61AA7}"/>
                </c:ext>
              </c:extLst>
            </c:dLbl>
            <c:dLbl>
              <c:idx val="3"/>
              <c:layout>
                <c:manualLayout>
                  <c:x val="8.8457049664908388E-2"/>
                  <c:y val="-0.14300020189783963"/>
                </c:manualLayout>
              </c:layout>
              <c:numFmt formatCode="0.0%" sourceLinked="0"/>
              <c:spPr>
                <a:noFill/>
                <a:ln w="25400">
                  <a:noFill/>
                </a:ln>
              </c:spPr>
              <c:txPr>
                <a:bodyPr/>
                <a:lstStyle/>
                <a:p>
                  <a:pPr>
                    <a:defRPr sz="900" b="0" i="0" u="none" strike="noStrike" baseline="0">
                      <a:solidFill>
                        <a:srgbClr val="000000"/>
                      </a:solidFill>
                      <a:latin typeface="ＭＳ Ｐゴシック" panose="020B0600070205080204" pitchFamily="50" charset="-128"/>
                      <a:ea typeface="ＭＳ Ｐゴシック" panose="020B0600070205080204" pitchFamily="50" charset="-128"/>
                      <a:cs typeface="Arial Narrow"/>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EE5D-4AF6-A3CF-4070AAE61AA7}"/>
                </c:ext>
              </c:extLst>
            </c:dLbl>
            <c:dLbl>
              <c:idx val="4"/>
              <c:layout>
                <c:manualLayout>
                  <c:x val="7.7326062397540113E-2"/>
                  <c:y val="-9.2832626690894406E-3"/>
                </c:manualLayout>
              </c:layout>
              <c:numFmt formatCode="0.0%" sourceLinked="0"/>
              <c:spPr>
                <a:noFill/>
                <a:ln w="25400">
                  <a:noFill/>
                </a:ln>
              </c:spPr>
              <c:txPr>
                <a:bodyPr/>
                <a:lstStyle/>
                <a:p>
                  <a:pPr>
                    <a:defRPr sz="900" b="0" i="0" u="none" strike="noStrike" baseline="0">
                      <a:solidFill>
                        <a:srgbClr val="000000"/>
                      </a:solidFill>
                      <a:latin typeface="ＭＳ Ｐゴシック" panose="020B0600070205080204" pitchFamily="50" charset="-128"/>
                      <a:ea typeface="ＭＳ Ｐゴシック" panose="020B0600070205080204" pitchFamily="50" charset="-128"/>
                      <a:cs typeface="Arial Narrow"/>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EE5D-4AF6-A3CF-4070AAE61AA7}"/>
                </c:ext>
              </c:extLst>
            </c:dLbl>
            <c:numFmt formatCode="0.0%" sourceLinked="0"/>
            <c:spPr>
              <a:noFill/>
              <a:ln w="25400">
                <a:noFill/>
              </a:ln>
            </c:spPr>
            <c:txPr>
              <a:bodyPr/>
              <a:lstStyle/>
              <a:p>
                <a:pPr>
                  <a:defRPr sz="925" b="0" i="0" u="none" strike="noStrike" baseline="0">
                    <a:solidFill>
                      <a:srgbClr val="000000"/>
                    </a:solidFill>
                    <a:latin typeface="ＭＳ Ｐゴシック" panose="020B0600070205080204" pitchFamily="50" charset="-128"/>
                    <a:ea typeface="ＭＳ Ｐゴシック" panose="020B0600070205080204" pitchFamily="50" charset="-128"/>
                    <a:cs typeface="Arial Narrow"/>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'45（問34）'!$BH$5:$BL$5</c:f>
              <c:strCache>
                <c:ptCount val="5"/>
                <c:pt idx="0">
                  <c:v>策定した</c:v>
                </c:pt>
                <c:pt idx="1">
                  <c:v>策定中</c:v>
                </c:pt>
                <c:pt idx="2">
                  <c:v>策定しない</c:v>
                </c:pt>
                <c:pt idx="3">
                  <c:v>知らない</c:v>
                </c:pt>
                <c:pt idx="4">
                  <c:v>無回答</c:v>
                </c:pt>
              </c:strCache>
            </c:strRef>
          </c:cat>
          <c:val>
            <c:numRef>
              <c:f>'45（問34）'!$BH$6:$BL$6</c:f>
              <c:numCache>
                <c:formatCode>0.0%</c:formatCode>
                <c:ptCount val="5"/>
                <c:pt idx="0">
                  <c:v>3.4482758620689655E-2</c:v>
                </c:pt>
                <c:pt idx="1">
                  <c:v>7.1761416589002799E-2</c:v>
                </c:pt>
                <c:pt idx="2">
                  <c:v>0.38210624417520972</c:v>
                </c:pt>
                <c:pt idx="3">
                  <c:v>0.44641192917054984</c:v>
                </c:pt>
                <c:pt idx="4">
                  <c:v>6.5237651444547989E-2</c:v>
                </c:pt>
              </c:numCache>
            </c:numRef>
          </c:val>
          <c:extLst>
            <c:ext xmlns:c16="http://schemas.microsoft.com/office/drawing/2014/chart" uri="{C3380CC4-5D6E-409C-BE32-E72D297353CC}">
              <c16:uniqueId val="{0000000A-EE5D-4AF6-A3CF-4070AAE61AA7}"/>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6651564185544763"/>
          <c:y val="0.2708055723803755"/>
          <c:w val="0.21622437971952535"/>
          <c:h val="0.50989010989010985"/>
        </c:manualLayout>
      </c:layout>
      <c:overlay val="0"/>
      <c:spPr>
        <a:solidFill>
          <a:sysClr val="window" lastClr="FFFFFF"/>
        </a:solidFill>
        <a:ln>
          <a:solidFill>
            <a:sysClr val="windowText" lastClr="000000"/>
          </a:solidFill>
        </a:ln>
      </c:sp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4457847136577806"/>
          <c:y val="1.3054830287206266E-2"/>
        </c:manualLayout>
      </c:layout>
      <c:overlay val="0"/>
      <c:spPr>
        <a:noFill/>
        <a:ln w="25400">
          <a:noFill/>
        </a:ln>
      </c:spPr>
    </c:title>
    <c:autoTitleDeleted val="0"/>
    <c:plotArea>
      <c:layout>
        <c:manualLayout>
          <c:layoutTarget val="inner"/>
          <c:xMode val="edge"/>
          <c:yMode val="edge"/>
          <c:x val="0.14759046997840236"/>
          <c:y val="9.6605744125326368E-2"/>
          <c:w val="0.66716916531053316"/>
          <c:h val="0.83028720626631858"/>
        </c:manualLayout>
      </c:layout>
      <c:barChart>
        <c:barDir val="bar"/>
        <c:grouping val="percentStacked"/>
        <c:varyColors val="0"/>
        <c:ser>
          <c:idx val="0"/>
          <c:order val="0"/>
          <c:tx>
            <c:strRef>
              <c:f>'45（問34）'!$BH$10</c:f>
              <c:strCache>
                <c:ptCount val="1"/>
                <c:pt idx="0">
                  <c:v>策定した</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8072289156626505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C75-4A4D-A1D6-A762F26FD93F}"/>
                </c:ext>
              </c:extLst>
            </c:dLbl>
            <c:dLbl>
              <c:idx val="2"/>
              <c:layout>
                <c:manualLayout>
                  <c:x val="-1.004016064257028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C75-4A4D-A1D6-A762F26FD93F}"/>
                </c:ext>
              </c:extLst>
            </c:dLbl>
            <c:dLbl>
              <c:idx val="8"/>
              <c:layout>
                <c:manualLayout>
                  <c:x val="1.004016064257028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C75-4A4D-A1D6-A762F26FD93F}"/>
                </c:ext>
              </c:extLst>
            </c:dLbl>
            <c:dLbl>
              <c:idx val="9"/>
              <c:layout>
                <c:manualLayout>
                  <c:x val="1.204819277108433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C75-4A4D-A1D6-A762F26FD93F}"/>
                </c:ext>
              </c:extLst>
            </c:dLbl>
            <c:dLbl>
              <c:idx val="10"/>
              <c:layout>
                <c:manualLayout>
                  <c:x val="2.208835341365461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C75-4A4D-A1D6-A762F26FD93F}"/>
                </c:ext>
              </c:extLst>
            </c:dLbl>
            <c:numFmt formatCode="0.0%;\-#;;" sourceLinked="0"/>
            <c:spPr>
              <a:solidFill>
                <a:schemeClr val="bg1"/>
              </a:solidFill>
              <a:ln w="3175">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'45（問34）'!$BG$11:$BG$23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'45（問34）'!$BH$11:$BH$23</c:f>
              <c:numCache>
                <c:formatCode>0.0%</c:formatCode>
                <c:ptCount val="13"/>
                <c:pt idx="0">
                  <c:v>0</c:v>
                </c:pt>
                <c:pt idx="1">
                  <c:v>3.7383177570093455E-2</c:v>
                </c:pt>
                <c:pt idx="2">
                  <c:v>4.878048780487805E-2</c:v>
                </c:pt>
                <c:pt idx="3">
                  <c:v>0</c:v>
                </c:pt>
                <c:pt idx="4">
                  <c:v>7.3333333333333334E-2</c:v>
                </c:pt>
                <c:pt idx="5">
                  <c:v>0</c:v>
                </c:pt>
                <c:pt idx="6">
                  <c:v>5.5555555555555552E-2</c:v>
                </c:pt>
                <c:pt idx="7">
                  <c:v>0.125</c:v>
                </c:pt>
                <c:pt idx="8">
                  <c:v>5.263157894736842E-3</c:v>
                </c:pt>
                <c:pt idx="9">
                  <c:v>0</c:v>
                </c:pt>
                <c:pt idx="10">
                  <c:v>0</c:v>
                </c:pt>
                <c:pt idx="11">
                  <c:v>3.5928143712574849E-2</c:v>
                </c:pt>
                <c:pt idx="12">
                  <c:v>2.643171806167401E-2</c:v>
                </c:pt>
              </c:numCache>
            </c:numRef>
          </c:val>
          <c:extLst>
            <c:ext xmlns:c16="http://schemas.microsoft.com/office/drawing/2014/chart" uri="{C3380CC4-5D6E-409C-BE32-E72D297353CC}">
              <c16:uniqueId val="{00000005-7C75-4A4D-A1D6-A762F26FD93F}"/>
            </c:ext>
          </c:extLst>
        </c:ser>
        <c:ser>
          <c:idx val="1"/>
          <c:order val="1"/>
          <c:tx>
            <c:strRef>
              <c:f>'45（問34）'!$BI$10</c:f>
              <c:strCache>
                <c:ptCount val="1"/>
                <c:pt idx="0">
                  <c:v>策定中</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2.208835341365458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C75-4A4D-A1D6-A762F26FD93F}"/>
                </c:ext>
              </c:extLst>
            </c:dLbl>
            <c:dLbl>
              <c:idx val="2"/>
              <c:layout>
                <c:manualLayout>
                  <c:x val="1.2048192771084338E-2"/>
                  <c:y val="-1.2764575490025267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E856-438E-9A6B-24D9A714A65F}"/>
                </c:ext>
              </c:extLst>
            </c:dLbl>
            <c:dLbl>
              <c:idx val="3"/>
              <c:layout>
                <c:manualLayout>
                  <c:x val="8.032128514056224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856-438E-9A6B-24D9A714A65F}"/>
                </c:ext>
              </c:extLst>
            </c:dLbl>
            <c:dLbl>
              <c:idx val="5"/>
              <c:layout>
                <c:manualLayout>
                  <c:x val="2.0557031274705102E-2"/>
                  <c:y val="-6.3822877450126334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C75-4A4D-A1D6-A762F26FD93F}"/>
                </c:ext>
              </c:extLst>
            </c:dLbl>
            <c:dLbl>
              <c:idx val="8"/>
              <c:layout>
                <c:manualLayout>
                  <c:x val="2.811244979919678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C75-4A4D-A1D6-A762F26FD93F}"/>
                </c:ext>
              </c:extLst>
            </c:dLbl>
            <c:dLbl>
              <c:idx val="10"/>
              <c:layout>
                <c:manualLayout>
                  <c:x val="8.0321285140562242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C75-4A4D-A1D6-A762F26FD93F}"/>
                </c:ext>
              </c:extLst>
            </c:dLbl>
            <c:dLbl>
              <c:idx val="11"/>
              <c:layout>
                <c:manualLayout>
                  <c:x val="8.0321285140562242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C75-4A4D-A1D6-A762F26FD93F}"/>
                </c:ext>
              </c:extLst>
            </c:dLbl>
            <c:dLbl>
              <c:idx val="12"/>
              <c:layout>
                <c:manualLayout>
                  <c:x val="1.004016064257028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C75-4A4D-A1D6-A762F26FD93F}"/>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'45（問34）'!$BG$11:$BG$23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'45（問34）'!$BI$11:$BI$23</c:f>
              <c:numCache>
                <c:formatCode>0.0%</c:formatCode>
                <c:ptCount val="13"/>
                <c:pt idx="0">
                  <c:v>0</c:v>
                </c:pt>
                <c:pt idx="1">
                  <c:v>3.7383177570093455E-2</c:v>
                </c:pt>
                <c:pt idx="2">
                  <c:v>6.5040650406504072E-2</c:v>
                </c:pt>
                <c:pt idx="3">
                  <c:v>0</c:v>
                </c:pt>
                <c:pt idx="4">
                  <c:v>0.08</c:v>
                </c:pt>
                <c:pt idx="5">
                  <c:v>3.0303030303030304E-2</c:v>
                </c:pt>
                <c:pt idx="6">
                  <c:v>0</c:v>
                </c:pt>
                <c:pt idx="7">
                  <c:v>6.25E-2</c:v>
                </c:pt>
                <c:pt idx="8">
                  <c:v>6.3157894736842107E-2</c:v>
                </c:pt>
                <c:pt idx="9">
                  <c:v>0</c:v>
                </c:pt>
                <c:pt idx="10">
                  <c:v>0.16666666666666666</c:v>
                </c:pt>
                <c:pt idx="11">
                  <c:v>5.3892215568862277E-2</c:v>
                </c:pt>
                <c:pt idx="12">
                  <c:v>0.1277533039647577</c:v>
                </c:pt>
              </c:numCache>
            </c:numRef>
          </c:val>
          <c:extLst>
            <c:ext xmlns:c16="http://schemas.microsoft.com/office/drawing/2014/chart" uri="{C3380CC4-5D6E-409C-BE32-E72D297353CC}">
              <c16:uniqueId val="{0000000C-7C75-4A4D-A1D6-A762F26FD93F}"/>
            </c:ext>
          </c:extLst>
        </c:ser>
        <c:ser>
          <c:idx val="2"/>
          <c:order val="2"/>
          <c:tx>
            <c:strRef>
              <c:f>'45（問34）'!$BJ$10</c:f>
              <c:strCache>
                <c:ptCount val="1"/>
                <c:pt idx="0">
                  <c:v>策定しない</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5"/>
              <c:layout>
                <c:manualLayout>
                  <c:x val="2.409638554216867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7C75-4A4D-A1D6-A762F26FD93F}"/>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'45（問34）'!$BG$11:$BG$23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'45（問34）'!$BJ$11:$BJ$23</c:f>
              <c:numCache>
                <c:formatCode>0.0%</c:formatCode>
                <c:ptCount val="13"/>
                <c:pt idx="0">
                  <c:v>0</c:v>
                </c:pt>
                <c:pt idx="1">
                  <c:v>0.41121495327102803</c:v>
                </c:pt>
                <c:pt idx="2">
                  <c:v>0.3983739837398374</c:v>
                </c:pt>
                <c:pt idx="3">
                  <c:v>0.52173913043478259</c:v>
                </c:pt>
                <c:pt idx="4">
                  <c:v>0.27333333333333332</c:v>
                </c:pt>
                <c:pt idx="5">
                  <c:v>0.33333333333333331</c:v>
                </c:pt>
                <c:pt idx="6">
                  <c:v>0.5</c:v>
                </c:pt>
                <c:pt idx="7">
                  <c:v>0.5625</c:v>
                </c:pt>
                <c:pt idx="8">
                  <c:v>0.40526315789473683</c:v>
                </c:pt>
                <c:pt idx="9">
                  <c:v>0.69230769230769229</c:v>
                </c:pt>
                <c:pt idx="10">
                  <c:v>0.33333333333333331</c:v>
                </c:pt>
                <c:pt idx="11">
                  <c:v>0.43712574850299402</c:v>
                </c:pt>
                <c:pt idx="12">
                  <c:v>0.32599118942731276</c:v>
                </c:pt>
              </c:numCache>
            </c:numRef>
          </c:val>
          <c:extLst>
            <c:ext xmlns:c16="http://schemas.microsoft.com/office/drawing/2014/chart" uri="{C3380CC4-5D6E-409C-BE32-E72D297353CC}">
              <c16:uniqueId val="{0000000E-7C75-4A4D-A1D6-A762F26FD93F}"/>
            </c:ext>
          </c:extLst>
        </c:ser>
        <c:ser>
          <c:idx val="3"/>
          <c:order val="3"/>
          <c:tx>
            <c:strRef>
              <c:f>'45（問34）'!$BK$10</c:f>
              <c:strCache>
                <c:ptCount val="1"/>
                <c:pt idx="0">
                  <c:v>知らない</c:v>
                </c:pt>
              </c:strCache>
            </c:strRef>
          </c:tx>
          <c:spPr>
            <a:solidFill>
              <a:srgbClr val="FFFFFF"/>
            </a:solidFill>
            <a:ln w="12700">
              <a:solidFill>
                <a:srgbClr val="000000"/>
              </a:solidFill>
              <a:prstDash val="solid"/>
            </a:ln>
          </c:spPr>
          <c:invertIfNegative val="0"/>
          <c:dLbls>
            <c:numFmt formatCode="0.0%;\-#;;" sourceLinked="0"/>
            <c:spPr>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'45（問34）'!$BG$11:$BG$23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'45（問34）'!$BK$11:$BK$23</c:f>
              <c:numCache>
                <c:formatCode>0.0%</c:formatCode>
                <c:ptCount val="13"/>
                <c:pt idx="0">
                  <c:v>0</c:v>
                </c:pt>
                <c:pt idx="1">
                  <c:v>0.41121495327102803</c:v>
                </c:pt>
                <c:pt idx="2">
                  <c:v>0.41463414634146339</c:v>
                </c:pt>
                <c:pt idx="3">
                  <c:v>0.47826086956521741</c:v>
                </c:pt>
                <c:pt idx="4">
                  <c:v>0.51333333333333331</c:v>
                </c:pt>
                <c:pt idx="5">
                  <c:v>0.5757575757575758</c:v>
                </c:pt>
                <c:pt idx="6">
                  <c:v>0.27777777777777779</c:v>
                </c:pt>
                <c:pt idx="7">
                  <c:v>0.1875</c:v>
                </c:pt>
                <c:pt idx="8">
                  <c:v>0.45789473684210524</c:v>
                </c:pt>
                <c:pt idx="9">
                  <c:v>0.30769230769230771</c:v>
                </c:pt>
                <c:pt idx="10">
                  <c:v>0.33333333333333331</c:v>
                </c:pt>
                <c:pt idx="11">
                  <c:v>0.41916167664670656</c:v>
                </c:pt>
                <c:pt idx="12">
                  <c:v>0.46696035242290751</c:v>
                </c:pt>
              </c:numCache>
            </c:numRef>
          </c:val>
          <c:extLst>
            <c:ext xmlns:c16="http://schemas.microsoft.com/office/drawing/2014/chart" uri="{C3380CC4-5D6E-409C-BE32-E72D297353CC}">
              <c16:uniqueId val="{0000000F-7C75-4A4D-A1D6-A762F26FD93F}"/>
            </c:ext>
          </c:extLst>
        </c:ser>
        <c:ser>
          <c:idx val="4"/>
          <c:order val="4"/>
          <c:tx>
            <c:strRef>
              <c:f>'45（問34）'!$BL$10</c:f>
              <c:strCache>
                <c:ptCount val="1"/>
                <c:pt idx="0">
                  <c:v>無回答</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Pt>
            <c:idx val="10"/>
            <c:invertIfNegative val="0"/>
            <c:bubble3D val="0"/>
            <c:extLst>
              <c:ext xmlns:c16="http://schemas.microsoft.com/office/drawing/2014/chart" uri="{C3380CC4-5D6E-409C-BE32-E72D297353CC}">
                <c16:uniqueId val="{00000010-7C75-4A4D-A1D6-A762F26FD93F}"/>
              </c:ext>
            </c:extLst>
          </c:dPt>
          <c:dLbls>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'45（問34）'!$BG$11:$BG$23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'45（問34）'!$BL$11:$BL$23</c:f>
              <c:numCache>
                <c:formatCode>0.0%</c:formatCode>
                <c:ptCount val="13"/>
                <c:pt idx="0">
                  <c:v>0</c:v>
                </c:pt>
                <c:pt idx="1">
                  <c:v>0.10280373831775701</c:v>
                </c:pt>
                <c:pt idx="2">
                  <c:v>7.3170731707317069E-2</c:v>
                </c:pt>
                <c:pt idx="3">
                  <c:v>0</c:v>
                </c:pt>
                <c:pt idx="4">
                  <c:v>0.06</c:v>
                </c:pt>
                <c:pt idx="5">
                  <c:v>6.0606060606060608E-2</c:v>
                </c:pt>
                <c:pt idx="6">
                  <c:v>0.16666666666666666</c:v>
                </c:pt>
                <c:pt idx="7">
                  <c:v>6.25E-2</c:v>
                </c:pt>
                <c:pt idx="8">
                  <c:v>6.8421052631578952E-2</c:v>
                </c:pt>
                <c:pt idx="9">
                  <c:v>0</c:v>
                </c:pt>
                <c:pt idx="10">
                  <c:v>0.16666666666666666</c:v>
                </c:pt>
                <c:pt idx="11">
                  <c:v>5.3892215568862277E-2</c:v>
                </c:pt>
                <c:pt idx="12">
                  <c:v>5.2863436123348019E-2</c:v>
                </c:pt>
              </c:numCache>
            </c:numRef>
          </c:val>
          <c:extLst>
            <c:ext xmlns:c16="http://schemas.microsoft.com/office/drawing/2014/chart" uri="{C3380CC4-5D6E-409C-BE32-E72D297353CC}">
              <c16:uniqueId val="{00000011-7C75-4A4D-A1D6-A762F26FD93F}"/>
            </c:ext>
          </c:extLst>
        </c:ser>
        <c:dLbls>
          <c:showLegendKey val="0"/>
          <c:showVal val="0"/>
          <c:showCatName val="0"/>
          <c:showSerName val="0"/>
          <c:showPercent val="0"/>
          <c:showBubbleSize val="0"/>
        </c:dLbls>
        <c:gapWidth val="20"/>
        <c:overlap val="100"/>
        <c:axId val="88749568"/>
        <c:axId val="88751104"/>
      </c:barChart>
      <c:catAx>
        <c:axId val="8874956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751104"/>
        <c:crosses val="autoZero"/>
        <c:auto val="1"/>
        <c:lblAlgn val="ctr"/>
        <c:lblOffset val="100"/>
        <c:tickLblSkip val="1"/>
        <c:tickMarkSkip val="1"/>
        <c:noMultiLvlLbl val="0"/>
      </c:catAx>
      <c:valAx>
        <c:axId val="8875110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8749568"/>
        <c:crosses val="autoZero"/>
        <c:crossBetween val="between"/>
      </c:valAx>
      <c:spPr>
        <a:noFill/>
        <a:ln w="25400">
          <a:noFill/>
        </a:ln>
      </c:spPr>
    </c:plotArea>
    <c:legend>
      <c:legendPos val="r"/>
      <c:layout>
        <c:manualLayout>
          <c:xMode val="edge"/>
          <c:yMode val="edge"/>
          <c:x val="0.8629524396799797"/>
          <c:y val="0.21671018276762402"/>
          <c:w val="0.1149599974701957"/>
          <c:h val="0.40731070496083555"/>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2631578947368421"/>
          <c:y val="2.2123893805309734E-2"/>
        </c:manualLayout>
      </c:layout>
      <c:overlay val="0"/>
      <c:spPr>
        <a:noFill/>
        <a:ln w="25400">
          <a:noFill/>
        </a:ln>
      </c:spPr>
    </c:title>
    <c:autoTitleDeleted val="0"/>
    <c:plotArea>
      <c:layout>
        <c:manualLayout>
          <c:layoutTarget val="inner"/>
          <c:xMode val="edge"/>
          <c:yMode val="edge"/>
          <c:x val="0.15037593984962405"/>
          <c:y val="0.12831886130838052"/>
          <c:w val="0.68721804511278195"/>
          <c:h val="0.7477892262453899"/>
        </c:manualLayout>
      </c:layout>
      <c:barChart>
        <c:barDir val="bar"/>
        <c:grouping val="percentStacked"/>
        <c:varyColors val="0"/>
        <c:ser>
          <c:idx val="0"/>
          <c:order val="0"/>
          <c:tx>
            <c:strRef>
              <c:f>'45（問34）'!$BH$28</c:f>
              <c:strCache>
                <c:ptCount val="1"/>
                <c:pt idx="0">
                  <c:v>策定した</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4"/>
              <c:layout>
                <c:manualLayout>
                  <c:x val="6.0744629143579454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C18-4FDE-8CDF-EB65494D7564}"/>
                </c:ext>
              </c:extLst>
            </c:dLbl>
            <c:dLbl>
              <c:idx val="5"/>
              <c:layout>
                <c:manualLayout>
                  <c:x val="6.015037593984943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DC0-4A47-BF3A-8E1E799C8323}"/>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'45（問34）'!$BG$29:$BG$34</c:f>
              <c:strCache>
                <c:ptCount val="6"/>
                <c:pt idx="0">
                  <c:v>100人以上</c:v>
                </c:pt>
                <c:pt idx="1">
                  <c:v>50～99人</c:v>
                </c:pt>
                <c:pt idx="2">
                  <c:v>30～49人</c:v>
                </c:pt>
                <c:pt idx="3">
                  <c:v>10～29人</c:v>
                </c:pt>
                <c:pt idx="4">
                  <c:v>5～9人</c:v>
                </c:pt>
                <c:pt idx="5">
                  <c:v>1～4人</c:v>
                </c:pt>
              </c:strCache>
            </c:strRef>
          </c:cat>
          <c:val>
            <c:numRef>
              <c:f>'45（問34）'!$BH$29:$BH$34</c:f>
              <c:numCache>
                <c:formatCode>0.0%</c:formatCode>
                <c:ptCount val="6"/>
                <c:pt idx="0">
                  <c:v>1</c:v>
                </c:pt>
                <c:pt idx="1">
                  <c:v>0.21428571428571427</c:v>
                </c:pt>
                <c:pt idx="2">
                  <c:v>0.15625</c:v>
                </c:pt>
                <c:pt idx="3">
                  <c:v>5.3497942386831275E-2</c:v>
                </c:pt>
                <c:pt idx="4">
                  <c:v>1.3289036544850499E-2</c:v>
                </c:pt>
                <c:pt idx="5">
                  <c:v>1.050420168067227E-2</c:v>
                </c:pt>
              </c:numCache>
            </c:numRef>
          </c:val>
          <c:extLst>
            <c:ext xmlns:c16="http://schemas.microsoft.com/office/drawing/2014/chart" uri="{C3380CC4-5D6E-409C-BE32-E72D297353CC}">
              <c16:uniqueId val="{00000001-5C18-4FDE-8CDF-EB65494D7564}"/>
            </c:ext>
          </c:extLst>
        </c:ser>
        <c:ser>
          <c:idx val="1"/>
          <c:order val="1"/>
          <c:tx>
            <c:strRef>
              <c:f>'45（問34）'!$BI$28</c:f>
              <c:strCache>
                <c:ptCount val="1"/>
                <c:pt idx="0">
                  <c:v>策定中</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3"/>
              <c:layout>
                <c:manualLayout>
                  <c:x val="8.0200501253132831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C18-4FDE-8CDF-EB65494D7564}"/>
                </c:ext>
              </c:extLst>
            </c:dLbl>
            <c:dLbl>
              <c:idx val="4"/>
              <c:layout>
                <c:manualLayout>
                  <c:x val="2.807017543859649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C18-4FDE-8CDF-EB65494D7564}"/>
                </c:ext>
              </c:extLst>
            </c:dLbl>
            <c:dLbl>
              <c:idx val="5"/>
              <c:layout>
                <c:manualLayout>
                  <c:x val="3.2704122511001875E-2"/>
                  <c:y val="5.96474113302208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C18-4FDE-8CDF-EB65494D7564}"/>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'45（問34）'!$BG$29:$BG$34</c:f>
              <c:strCache>
                <c:ptCount val="6"/>
                <c:pt idx="0">
                  <c:v>100人以上</c:v>
                </c:pt>
                <c:pt idx="1">
                  <c:v>50～99人</c:v>
                </c:pt>
                <c:pt idx="2">
                  <c:v>30～49人</c:v>
                </c:pt>
                <c:pt idx="3">
                  <c:v>10～29人</c:v>
                </c:pt>
                <c:pt idx="4">
                  <c:v>5～9人</c:v>
                </c:pt>
                <c:pt idx="5">
                  <c:v>1～4人</c:v>
                </c:pt>
              </c:strCache>
            </c:strRef>
          </c:cat>
          <c:val>
            <c:numRef>
              <c:f>'45（問34）'!$BI$29:$BI$34</c:f>
              <c:numCache>
                <c:formatCode>0.0%</c:formatCode>
                <c:ptCount val="6"/>
                <c:pt idx="0">
                  <c:v>0</c:v>
                </c:pt>
                <c:pt idx="1">
                  <c:v>7.1428571428571425E-2</c:v>
                </c:pt>
                <c:pt idx="2">
                  <c:v>0</c:v>
                </c:pt>
                <c:pt idx="3">
                  <c:v>0.13580246913580246</c:v>
                </c:pt>
                <c:pt idx="4">
                  <c:v>6.6445182724252497E-2</c:v>
                </c:pt>
                <c:pt idx="5">
                  <c:v>4.8319327731092439E-2</c:v>
                </c:pt>
              </c:numCache>
            </c:numRef>
          </c:val>
          <c:extLst>
            <c:ext xmlns:c16="http://schemas.microsoft.com/office/drawing/2014/chart" uri="{C3380CC4-5D6E-409C-BE32-E72D297353CC}">
              <c16:uniqueId val="{00000005-5C18-4FDE-8CDF-EB65494D7564}"/>
            </c:ext>
          </c:extLst>
        </c:ser>
        <c:ser>
          <c:idx val="2"/>
          <c:order val="2"/>
          <c:tx>
            <c:strRef>
              <c:f>'45（問34）'!$BJ$28</c:f>
              <c:strCache>
                <c:ptCount val="1"/>
                <c:pt idx="0">
                  <c:v>策定しない</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0619072615923009E-2"/>
                  <c:y val="-4.6965908397355568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C18-4FDE-8CDF-EB65494D7564}"/>
                </c:ext>
              </c:extLst>
            </c:dLbl>
            <c:dLbl>
              <c:idx val="5"/>
              <c:layout>
                <c:manualLayout>
                  <c:x val="3.208020050125309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C18-4FDE-8CDF-EB65494D7564}"/>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'45（問34）'!$BG$29:$BG$34</c:f>
              <c:strCache>
                <c:ptCount val="6"/>
                <c:pt idx="0">
                  <c:v>100人以上</c:v>
                </c:pt>
                <c:pt idx="1">
                  <c:v>50～99人</c:v>
                </c:pt>
                <c:pt idx="2">
                  <c:v>30～49人</c:v>
                </c:pt>
                <c:pt idx="3">
                  <c:v>10～29人</c:v>
                </c:pt>
                <c:pt idx="4">
                  <c:v>5～9人</c:v>
                </c:pt>
                <c:pt idx="5">
                  <c:v>1～4人</c:v>
                </c:pt>
              </c:strCache>
            </c:strRef>
          </c:cat>
          <c:val>
            <c:numRef>
              <c:f>'45（問34）'!$BJ$29:$BJ$34</c:f>
              <c:numCache>
                <c:formatCode>0.0%</c:formatCode>
                <c:ptCount val="6"/>
                <c:pt idx="0">
                  <c:v>0</c:v>
                </c:pt>
                <c:pt idx="1">
                  <c:v>0.42857142857142855</c:v>
                </c:pt>
                <c:pt idx="2">
                  <c:v>0.625</c:v>
                </c:pt>
                <c:pt idx="3">
                  <c:v>0.39094650205761317</c:v>
                </c:pt>
                <c:pt idx="4">
                  <c:v>0.37209302325581395</c:v>
                </c:pt>
                <c:pt idx="5">
                  <c:v>0.37184873949579833</c:v>
                </c:pt>
              </c:numCache>
            </c:numRef>
          </c:val>
          <c:extLst>
            <c:ext xmlns:c16="http://schemas.microsoft.com/office/drawing/2014/chart" uri="{C3380CC4-5D6E-409C-BE32-E72D297353CC}">
              <c16:uniqueId val="{00000008-5C18-4FDE-8CDF-EB65494D7564}"/>
            </c:ext>
          </c:extLst>
        </c:ser>
        <c:ser>
          <c:idx val="3"/>
          <c:order val="3"/>
          <c:tx>
            <c:strRef>
              <c:f>'45（問34）'!$BK$28</c:f>
              <c:strCache>
                <c:ptCount val="1"/>
                <c:pt idx="0">
                  <c:v>知らない</c:v>
                </c:pt>
              </c:strCache>
            </c:strRef>
          </c:tx>
          <c:spPr>
            <a:solidFill>
              <a:srgbClr val="FFFFFF"/>
            </a:solidFill>
            <a:ln w="12700">
              <a:solidFill>
                <a:srgbClr val="000000"/>
              </a:solidFill>
              <a:prstDash val="solid"/>
            </a:ln>
          </c:spPr>
          <c:invertIfNegative val="0"/>
          <c:dLbls>
            <c:dLbl>
              <c:idx val="0"/>
              <c:layout>
                <c:manualLayout>
                  <c:x val="-2.6287766660746353E-3"/>
                  <c:y val="-4.6454370194876084E-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5C18-4FDE-8CDF-EB65494D7564}"/>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'45（問34）'!$BG$29:$BG$34</c:f>
              <c:strCache>
                <c:ptCount val="6"/>
                <c:pt idx="0">
                  <c:v>100人以上</c:v>
                </c:pt>
                <c:pt idx="1">
                  <c:v>50～99人</c:v>
                </c:pt>
                <c:pt idx="2">
                  <c:v>30～49人</c:v>
                </c:pt>
                <c:pt idx="3">
                  <c:v>10～29人</c:v>
                </c:pt>
                <c:pt idx="4">
                  <c:v>5～9人</c:v>
                </c:pt>
                <c:pt idx="5">
                  <c:v>1～4人</c:v>
                </c:pt>
              </c:strCache>
            </c:strRef>
          </c:cat>
          <c:val>
            <c:numRef>
              <c:f>'45（問34）'!$BK$29:$BK$34</c:f>
              <c:numCache>
                <c:formatCode>0.0%</c:formatCode>
                <c:ptCount val="6"/>
                <c:pt idx="0">
                  <c:v>0</c:v>
                </c:pt>
                <c:pt idx="1">
                  <c:v>0.2857142857142857</c:v>
                </c:pt>
                <c:pt idx="2">
                  <c:v>0.21875</c:v>
                </c:pt>
                <c:pt idx="3">
                  <c:v>0.36625514403292181</c:v>
                </c:pt>
                <c:pt idx="4">
                  <c:v>0.48837209302325579</c:v>
                </c:pt>
                <c:pt idx="5">
                  <c:v>0.48739495798319327</c:v>
                </c:pt>
              </c:numCache>
            </c:numRef>
          </c:val>
          <c:extLst>
            <c:ext xmlns:c16="http://schemas.microsoft.com/office/drawing/2014/chart" uri="{C3380CC4-5D6E-409C-BE32-E72D297353CC}">
              <c16:uniqueId val="{0000000A-5C18-4FDE-8CDF-EB65494D7564}"/>
            </c:ext>
          </c:extLst>
        </c:ser>
        <c:ser>
          <c:idx val="4"/>
          <c:order val="4"/>
          <c:tx>
            <c:strRef>
              <c:f>'45（問34）'!$BL$28</c:f>
              <c:strCache>
                <c:ptCount val="1"/>
                <c:pt idx="0">
                  <c:v>無回答</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6.015037593984962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5C18-4FDE-8CDF-EB65494D7564}"/>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'45（問34）'!$BG$29:$BG$34</c:f>
              <c:strCache>
                <c:ptCount val="6"/>
                <c:pt idx="0">
                  <c:v>100人以上</c:v>
                </c:pt>
                <c:pt idx="1">
                  <c:v>50～99人</c:v>
                </c:pt>
                <c:pt idx="2">
                  <c:v>30～49人</c:v>
                </c:pt>
                <c:pt idx="3">
                  <c:v>10～29人</c:v>
                </c:pt>
                <c:pt idx="4">
                  <c:v>5～9人</c:v>
                </c:pt>
                <c:pt idx="5">
                  <c:v>1～4人</c:v>
                </c:pt>
              </c:strCache>
            </c:strRef>
          </c:cat>
          <c:val>
            <c:numRef>
              <c:f>'45（問34）'!$BL$29:$BL$34</c:f>
              <c:numCache>
                <c:formatCode>0.0%</c:formatCode>
                <c:ptCount val="6"/>
                <c:pt idx="0">
                  <c:v>0</c:v>
                </c:pt>
                <c:pt idx="1">
                  <c:v>0</c:v>
                </c:pt>
                <c:pt idx="2">
                  <c:v>0</c:v>
                </c:pt>
                <c:pt idx="3">
                  <c:v>5.3497942386831275E-2</c:v>
                </c:pt>
                <c:pt idx="4">
                  <c:v>5.9800664451827246E-2</c:v>
                </c:pt>
                <c:pt idx="5">
                  <c:v>8.1932773109243698E-2</c:v>
                </c:pt>
              </c:numCache>
            </c:numRef>
          </c:val>
          <c:extLst>
            <c:ext xmlns:c16="http://schemas.microsoft.com/office/drawing/2014/chart" uri="{C3380CC4-5D6E-409C-BE32-E72D297353CC}">
              <c16:uniqueId val="{0000000C-5C18-4FDE-8CDF-EB65494D7564}"/>
            </c:ext>
          </c:extLst>
        </c:ser>
        <c:dLbls>
          <c:showLegendKey val="0"/>
          <c:showVal val="0"/>
          <c:showCatName val="0"/>
          <c:showSerName val="0"/>
          <c:showPercent val="0"/>
          <c:showBubbleSize val="0"/>
        </c:dLbls>
        <c:gapWidth val="30"/>
        <c:overlap val="100"/>
        <c:axId val="102261120"/>
        <c:axId val="102262656"/>
      </c:barChart>
      <c:catAx>
        <c:axId val="10226112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262656"/>
        <c:crosses val="autoZero"/>
        <c:auto val="1"/>
        <c:lblAlgn val="ctr"/>
        <c:lblOffset val="100"/>
        <c:tickLblSkip val="1"/>
        <c:tickMarkSkip val="1"/>
        <c:noMultiLvlLbl val="0"/>
      </c:catAx>
      <c:valAx>
        <c:axId val="10226265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261120"/>
        <c:crosses val="autoZero"/>
        <c:crossBetween val="between"/>
      </c:valAx>
      <c:spPr>
        <a:noFill/>
        <a:ln w="25400">
          <a:noFill/>
        </a:ln>
      </c:spPr>
    </c:plotArea>
    <c:legend>
      <c:legendPos val="r"/>
      <c:layout>
        <c:manualLayout>
          <c:xMode val="edge"/>
          <c:yMode val="edge"/>
          <c:x val="0.86315789473684212"/>
          <c:y val="0.23451373887998511"/>
          <c:w val="0.12481203007518793"/>
          <c:h val="0.5353991591758995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7.1358748778103623E-2"/>
          <c:y val="6.0747663551401869E-2"/>
        </c:manualLayout>
      </c:layout>
      <c:overlay val="0"/>
      <c:spPr>
        <a:noFill/>
        <a:ln w="25400">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8963831867057673"/>
          <c:y val="0.14018740648073197"/>
          <c:w val="0.51221896383186705"/>
          <c:h val="0.80373782716412789"/>
        </c:manualLayout>
      </c:layout>
      <c:pie3DChart>
        <c:varyColors val="1"/>
        <c:ser>
          <c:idx val="0"/>
          <c:order val="0"/>
          <c:tx>
            <c:strRef>
              <c:f>'46（問25）'!$BC$6</c:f>
              <c:strCache>
                <c:ptCount val="1"/>
                <c:pt idx="0">
                  <c:v>全　体</c:v>
                </c:pt>
              </c:strCache>
            </c:strRef>
          </c:tx>
          <c:spPr>
            <a:solidFill>
              <a:srgbClr val="FFFFFF"/>
            </a:solidFill>
            <a:ln w="12700">
              <a:solidFill>
                <a:srgbClr val="000000"/>
              </a:solidFill>
              <a:prstDash val="solid"/>
            </a:ln>
          </c:spPr>
          <c:dPt>
            <c:idx val="0"/>
            <c:bubble3D val="0"/>
            <c:spPr>
              <a:pattFill prst="pct60">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1-8BBF-4653-B724-A85666131C16}"/>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3-8BBF-4653-B724-A85666131C16}"/>
              </c:ext>
            </c:extLst>
          </c:dPt>
          <c:dPt>
            <c:idx val="2"/>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5-8BBF-4653-B724-A85666131C16}"/>
              </c:ext>
            </c:extLst>
          </c:dPt>
          <c:dLbls>
            <c:dLbl>
              <c:idx val="0"/>
              <c:layout>
                <c:manualLayout>
                  <c:x val="3.1680790634308273E-4"/>
                  <c:y val="-0.21511344960384624"/>
                </c:manualLayout>
              </c:layout>
              <c:numFmt formatCode="0.0%" sourceLinked="0"/>
              <c:spPr>
                <a:noFill/>
                <a:ln w="25400">
                  <a:noFill/>
                </a:ln>
              </c:spPr>
              <c:txPr>
                <a:bodyPr/>
                <a:lstStyle/>
                <a:p>
                  <a:pPr>
                    <a:defRPr sz="800" b="0" i="0" u="none" strike="noStrike" baseline="0">
                      <a:solidFill>
                        <a:srgbClr val="000000"/>
                      </a:solidFill>
                      <a:latin typeface="ＭＳ Ｐゴシック" panose="020B0600070205080204" pitchFamily="50" charset="-128"/>
                      <a:ea typeface="ＭＳ Ｐゴシック" panose="020B0600070205080204" pitchFamily="50" charset="-128"/>
                      <a:cs typeface="Arial Narrow"/>
                    </a:defRPr>
                  </a:pPr>
                  <a:endParaRPr lang="ja-JP"/>
                </a:p>
              </c:txPr>
              <c:dLblPos val="bestFit"/>
              <c:showLegendKey val="0"/>
              <c:showVal val="0"/>
              <c:showCatName val="1"/>
              <c:showSerName val="0"/>
              <c:showPercent val="1"/>
              <c:showBubbleSize val="0"/>
              <c:extLst>
                <c:ext xmlns:c15="http://schemas.microsoft.com/office/drawing/2012/chart" uri="{CE6537A1-D6FC-4f65-9D91-7224C49458BB}">
                  <c15:layout>
                    <c:manualLayout>
                      <c:w val="0.25734099953048389"/>
                      <c:h val="0.19813084112149532"/>
                    </c:manualLayout>
                  </c15:layout>
                </c:ext>
                <c:ext xmlns:c16="http://schemas.microsoft.com/office/drawing/2014/chart" uri="{C3380CC4-5D6E-409C-BE32-E72D297353CC}">
                  <c16:uniqueId val="{00000001-8BBF-4653-B724-A85666131C16}"/>
                </c:ext>
              </c:extLst>
            </c:dLbl>
            <c:dLbl>
              <c:idx val="1"/>
              <c:layout>
                <c:manualLayout>
                  <c:x val="-1.9550342130987292E-2"/>
                  <c:y val="0.12836608040817327"/>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BF-4653-B724-A85666131C16}"/>
                </c:ext>
              </c:extLst>
            </c:dLbl>
            <c:dLbl>
              <c:idx val="2"/>
              <c:layout>
                <c:manualLayout>
                  <c:x val="0.1100770468207603"/>
                  <c:y val="6.1250521254936595E-3"/>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BF-4653-B724-A85666131C16}"/>
                </c:ext>
              </c:extLst>
            </c:dLbl>
            <c:numFmt formatCode="0.0%" sourceLinked="0"/>
            <c:spPr>
              <a:noFill/>
              <a:ln w="25400">
                <a:noFill/>
              </a:ln>
            </c:spPr>
            <c:txPr>
              <a:bodyPr/>
              <a:lstStyle/>
              <a:p>
                <a:pPr>
                  <a:defRPr sz="900" b="0" i="0" u="none" strike="noStrike" baseline="0">
                    <a:solidFill>
                      <a:srgbClr val="000000"/>
                    </a:solidFill>
                    <a:latin typeface="ＭＳ Ｐゴシック" panose="020B0600070205080204" pitchFamily="50" charset="-128"/>
                    <a:ea typeface="ＭＳ Ｐゴシック" panose="020B0600070205080204" pitchFamily="50" charset="-128"/>
                    <a:cs typeface="Arial Narrow"/>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'46（問25）'!$BD$5:$BF$5</c:f>
              <c:strCache>
                <c:ptCount val="3"/>
                <c:pt idx="0">
                  <c:v>実施している</c:v>
                </c:pt>
                <c:pt idx="1">
                  <c:v>実施していない</c:v>
                </c:pt>
                <c:pt idx="2">
                  <c:v>無回答</c:v>
                </c:pt>
              </c:strCache>
            </c:strRef>
          </c:cat>
          <c:val>
            <c:numRef>
              <c:f>'46（問25）'!$BD$6:$BF$6</c:f>
              <c:numCache>
                <c:formatCode>0.0%</c:formatCode>
                <c:ptCount val="3"/>
                <c:pt idx="0">
                  <c:v>0.44641192917054984</c:v>
                </c:pt>
                <c:pt idx="1">
                  <c:v>0.46411929170549859</c:v>
                </c:pt>
                <c:pt idx="2">
                  <c:v>8.9468779123951542E-2</c:v>
                </c:pt>
              </c:numCache>
            </c:numRef>
          </c:val>
          <c:extLst>
            <c:ext xmlns:c16="http://schemas.microsoft.com/office/drawing/2014/chart" uri="{C3380CC4-5D6E-409C-BE32-E72D297353CC}">
              <c16:uniqueId val="{00000006-8BBF-4653-B724-A85666131C16}"/>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227955449850294"/>
          <c:y val="0.54118380062305294"/>
          <c:w val="0.25374404445778587"/>
          <c:h val="0.26018691588785048"/>
        </c:manualLayout>
      </c:layout>
      <c:overlay val="0"/>
      <c:spPr>
        <a:solidFill>
          <a:sysClr val="window" lastClr="FFFFFF"/>
        </a:solidFill>
        <a:ln>
          <a:solidFill>
            <a:sysClr val="windowText" lastClr="000000"/>
          </a:solidFill>
        </a:ln>
      </c:sp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48872180451127817"/>
          <c:y val="1.5424164524421594E-2"/>
        </c:manualLayout>
      </c:layout>
      <c:overlay val="0"/>
      <c:spPr>
        <a:noFill/>
        <a:ln w="25400">
          <a:noFill/>
        </a:ln>
      </c:spPr>
    </c:title>
    <c:autoTitleDeleted val="0"/>
    <c:plotArea>
      <c:layout>
        <c:manualLayout>
          <c:layoutTarget val="inner"/>
          <c:xMode val="edge"/>
          <c:yMode val="edge"/>
          <c:x val="0.1548872180451128"/>
          <c:y val="7.4550128534704371E-2"/>
          <c:w val="0.70375939849624058"/>
          <c:h val="0.85347043701799485"/>
        </c:manualLayout>
      </c:layout>
      <c:barChart>
        <c:barDir val="bar"/>
        <c:grouping val="percentStacked"/>
        <c:varyColors val="0"/>
        <c:ser>
          <c:idx val="0"/>
          <c:order val="0"/>
          <c:tx>
            <c:strRef>
              <c:f>'46（問25）'!$BD$10</c:f>
              <c:strCache>
                <c:ptCount val="1"/>
                <c:pt idx="0">
                  <c:v>実施している</c:v>
                </c:pt>
              </c:strCache>
            </c:strRef>
          </c:tx>
          <c:spPr>
            <a:pattFill prst="pct60">
              <a:fgClr>
                <a:schemeClr val="tx1"/>
              </a:fgClr>
              <a:bgClr>
                <a:schemeClr val="bg1"/>
              </a:bgClr>
            </a:pattFill>
            <a:ln w="12700">
              <a:solidFill>
                <a:srgbClr val="000000"/>
              </a:solidFill>
              <a:prstDash val="solid"/>
            </a:ln>
          </c:spPr>
          <c:invertIfNegative val="0"/>
          <c:dLbls>
            <c:dLbl>
              <c:idx val="0"/>
              <c:layout>
                <c:manualLayout>
                  <c:x val="2.60651629072681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3B5-40E6-928C-9E949C781FB5}"/>
                </c:ext>
              </c:extLst>
            </c:dLbl>
            <c:numFmt formatCode="0.0%;\-#;;" sourceLinked="0"/>
            <c:spPr>
              <a:solidFill>
                <a:schemeClr val="bg1"/>
              </a:solidFill>
              <a:ln w="3175">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'46（問25）'!$BC$11:$BC$23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'46（問25）'!$BD$11:$BD$23</c:f>
              <c:numCache>
                <c:formatCode>0.0%</c:formatCode>
                <c:ptCount val="13"/>
                <c:pt idx="0">
                  <c:v>0</c:v>
                </c:pt>
                <c:pt idx="1">
                  <c:v>0.47663551401869159</c:v>
                </c:pt>
                <c:pt idx="2">
                  <c:v>0.50406504065040647</c:v>
                </c:pt>
                <c:pt idx="3">
                  <c:v>0.60869565217391308</c:v>
                </c:pt>
                <c:pt idx="4">
                  <c:v>0.60666666666666669</c:v>
                </c:pt>
                <c:pt idx="5">
                  <c:v>0.30303030303030304</c:v>
                </c:pt>
                <c:pt idx="6">
                  <c:v>5.5555555555555552E-2</c:v>
                </c:pt>
                <c:pt idx="7">
                  <c:v>0.4375</c:v>
                </c:pt>
                <c:pt idx="8">
                  <c:v>0.36842105263157893</c:v>
                </c:pt>
                <c:pt idx="9">
                  <c:v>0.46153846153846156</c:v>
                </c:pt>
                <c:pt idx="10">
                  <c:v>0.66666666666666663</c:v>
                </c:pt>
                <c:pt idx="11">
                  <c:v>0.43113772455089822</c:v>
                </c:pt>
                <c:pt idx="12">
                  <c:v>0.40088105726872247</c:v>
                </c:pt>
              </c:numCache>
            </c:numRef>
          </c:val>
          <c:extLst>
            <c:ext xmlns:c16="http://schemas.microsoft.com/office/drawing/2014/chart" uri="{C3380CC4-5D6E-409C-BE32-E72D297353CC}">
              <c16:uniqueId val="{00000001-33B5-40E6-928C-9E949C781FB5}"/>
            </c:ext>
          </c:extLst>
        </c:ser>
        <c:ser>
          <c:idx val="1"/>
          <c:order val="1"/>
          <c:tx>
            <c:strRef>
              <c:f>'46（問25）'!$BE$10</c:f>
              <c:strCache>
                <c:ptCount val="1"/>
                <c:pt idx="0">
                  <c:v>実施していない</c:v>
                </c:pt>
              </c:strCache>
            </c:strRef>
          </c:tx>
          <c:spPr>
            <a:solidFill>
              <a:schemeClr val="bg1"/>
            </a:solidFill>
            <a:ln w="12700">
              <a:solidFill>
                <a:srgbClr val="000000"/>
              </a:solidFill>
              <a:prstDash val="solid"/>
            </a:ln>
          </c:spPr>
          <c:invertIfNegative val="0"/>
          <c:dLbls>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'46（問25）'!$BC$11:$BC$23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'46（問25）'!$BE$11:$BE$23</c:f>
              <c:numCache>
                <c:formatCode>0.0%</c:formatCode>
                <c:ptCount val="13"/>
                <c:pt idx="0">
                  <c:v>0</c:v>
                </c:pt>
                <c:pt idx="1">
                  <c:v>0.38317757009345793</c:v>
                </c:pt>
                <c:pt idx="2">
                  <c:v>0.42276422764227645</c:v>
                </c:pt>
                <c:pt idx="3">
                  <c:v>0.34782608695652173</c:v>
                </c:pt>
                <c:pt idx="4">
                  <c:v>0.35333333333333333</c:v>
                </c:pt>
                <c:pt idx="5">
                  <c:v>0.63636363636363635</c:v>
                </c:pt>
                <c:pt idx="6">
                  <c:v>0.72222222222222221</c:v>
                </c:pt>
                <c:pt idx="7">
                  <c:v>0.5</c:v>
                </c:pt>
                <c:pt idx="8">
                  <c:v>0.52105263157894732</c:v>
                </c:pt>
                <c:pt idx="9">
                  <c:v>0.53846153846153844</c:v>
                </c:pt>
                <c:pt idx="10">
                  <c:v>0.33333333333333331</c:v>
                </c:pt>
                <c:pt idx="11">
                  <c:v>0.47305389221556887</c:v>
                </c:pt>
                <c:pt idx="12">
                  <c:v>0.50660792951541855</c:v>
                </c:pt>
              </c:numCache>
            </c:numRef>
          </c:val>
          <c:extLst>
            <c:ext xmlns:c16="http://schemas.microsoft.com/office/drawing/2014/chart" uri="{C3380CC4-5D6E-409C-BE32-E72D297353CC}">
              <c16:uniqueId val="{00000002-33B5-40E6-928C-9E949C781FB5}"/>
            </c:ext>
          </c:extLst>
        </c:ser>
        <c:ser>
          <c:idx val="2"/>
          <c:order val="2"/>
          <c:tx>
            <c:strRef>
              <c:f>'46（問25）'!$BF$10</c:f>
              <c:strCache>
                <c:ptCount val="1"/>
                <c:pt idx="0">
                  <c:v>無回答</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2.0050125313283208E-3"/>
                  <c:y val="-3.399899202125918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3B5-40E6-928C-9E949C781FB5}"/>
                </c:ext>
              </c:extLst>
            </c:dLbl>
            <c:dLbl>
              <c:idx val="2"/>
              <c:layout>
                <c:manualLayout>
                  <c:x val="-2.0050125313283208E-3"/>
                  <c:y val="-1.219160202663261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3B5-40E6-928C-9E949C781FB5}"/>
                </c:ext>
              </c:extLst>
            </c:dLbl>
            <c:dLbl>
              <c:idx val="8"/>
              <c:layout>
                <c:manualLayout>
                  <c:x val="-6.0150375939851094E-3"/>
                  <c:y val="3.399899202125918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3B5-40E6-928C-9E949C781FB5}"/>
                </c:ext>
              </c:extLst>
            </c:dLbl>
            <c:dLbl>
              <c:idx val="9"/>
              <c:layout>
                <c:manualLayout>
                  <c:x val="1.403508771929824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3B5-40E6-928C-9E949C781FB5}"/>
                </c:ext>
              </c:extLst>
            </c:dLbl>
            <c:dLbl>
              <c:idx val="11"/>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33B5-40E6-928C-9E949C781FB5}"/>
                </c:ext>
              </c:extLst>
            </c:dLbl>
            <c:dLbl>
              <c:idx val="12"/>
              <c:layout>
                <c:manualLayout>
                  <c:x val="-1.2030075187969926E-2"/>
                  <c:y val="7.4878420746035177E-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33B5-40E6-928C-9E949C781FB5}"/>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'46（問25）'!$BC$11:$BC$23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'46（問25）'!$BF$11:$BF$23</c:f>
              <c:numCache>
                <c:formatCode>0.0%</c:formatCode>
                <c:ptCount val="13"/>
                <c:pt idx="0">
                  <c:v>0</c:v>
                </c:pt>
                <c:pt idx="1">
                  <c:v>0.14018691588785046</c:v>
                </c:pt>
                <c:pt idx="2">
                  <c:v>7.3170731707317069E-2</c:v>
                </c:pt>
                <c:pt idx="3">
                  <c:v>4.3478260869565216E-2</c:v>
                </c:pt>
                <c:pt idx="4">
                  <c:v>0.04</c:v>
                </c:pt>
                <c:pt idx="5">
                  <c:v>6.0606060606060608E-2</c:v>
                </c:pt>
                <c:pt idx="6">
                  <c:v>0.22222222222222221</c:v>
                </c:pt>
                <c:pt idx="7">
                  <c:v>6.25E-2</c:v>
                </c:pt>
                <c:pt idx="8">
                  <c:v>0.11052631578947368</c:v>
                </c:pt>
                <c:pt idx="9">
                  <c:v>0</c:v>
                </c:pt>
                <c:pt idx="10">
                  <c:v>0</c:v>
                </c:pt>
                <c:pt idx="11">
                  <c:v>9.580838323353294E-2</c:v>
                </c:pt>
                <c:pt idx="12">
                  <c:v>9.2511013215859028E-2</c:v>
                </c:pt>
              </c:numCache>
            </c:numRef>
          </c:val>
          <c:extLst>
            <c:ext xmlns:c16="http://schemas.microsoft.com/office/drawing/2014/chart" uri="{C3380CC4-5D6E-409C-BE32-E72D297353CC}">
              <c16:uniqueId val="{00000009-33B5-40E6-928C-9E949C781FB5}"/>
            </c:ext>
          </c:extLst>
        </c:ser>
        <c:dLbls>
          <c:showLegendKey val="0"/>
          <c:showVal val="0"/>
          <c:showCatName val="0"/>
          <c:showSerName val="0"/>
          <c:showPercent val="0"/>
          <c:showBubbleSize val="0"/>
        </c:dLbls>
        <c:gapWidth val="30"/>
        <c:overlap val="100"/>
        <c:axId val="103704448"/>
        <c:axId val="103705984"/>
      </c:barChart>
      <c:catAx>
        <c:axId val="10370444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705984"/>
        <c:crosses val="autoZero"/>
        <c:auto val="1"/>
        <c:lblAlgn val="ctr"/>
        <c:lblOffset val="100"/>
        <c:tickLblSkip val="1"/>
        <c:tickMarkSkip val="1"/>
        <c:noMultiLvlLbl val="0"/>
      </c:catAx>
      <c:valAx>
        <c:axId val="103705984"/>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704448"/>
        <c:crosses val="autoZero"/>
        <c:crossBetween val="between"/>
        <c:majorUnit val="0.2"/>
      </c:valAx>
      <c:spPr>
        <a:solidFill>
          <a:srgbClr val="FFFFFF"/>
        </a:solidFill>
        <a:ln w="12700">
          <a:solidFill>
            <a:srgbClr val="FFFFFF"/>
          </a:solidFill>
          <a:prstDash val="solid"/>
        </a:ln>
      </c:spPr>
    </c:plotArea>
    <c:legend>
      <c:legendPos val="r"/>
      <c:layout>
        <c:manualLayout>
          <c:xMode val="edge"/>
          <c:yMode val="edge"/>
          <c:x val="0.89423558897243105"/>
          <c:y val="0.2262210796915167"/>
          <c:w val="8.7719298245614086E-2"/>
          <c:h val="0.4104541559554413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50598802395209586"/>
          <c:y val="2.2935779816513763E-2"/>
        </c:manualLayout>
      </c:layout>
      <c:overlay val="0"/>
      <c:spPr>
        <a:noFill/>
        <a:ln w="25400">
          <a:noFill/>
        </a:ln>
      </c:spPr>
    </c:title>
    <c:autoTitleDeleted val="0"/>
    <c:plotArea>
      <c:layout>
        <c:manualLayout>
          <c:layoutTarget val="inner"/>
          <c:xMode val="edge"/>
          <c:yMode val="edge"/>
          <c:x val="0.14520958083832336"/>
          <c:y val="0.11926605504587157"/>
          <c:w val="0.72005988023952094"/>
          <c:h val="0.75229357798165142"/>
        </c:manualLayout>
      </c:layout>
      <c:barChart>
        <c:barDir val="bar"/>
        <c:grouping val="percentStacked"/>
        <c:varyColors val="0"/>
        <c:ser>
          <c:idx val="0"/>
          <c:order val="0"/>
          <c:tx>
            <c:strRef>
              <c:f>'46（問25）'!$BD$29</c:f>
              <c:strCache>
                <c:ptCount val="1"/>
                <c:pt idx="0">
                  <c:v>実施している</c:v>
                </c:pt>
              </c:strCache>
            </c:strRef>
          </c:tx>
          <c:spPr>
            <a:pattFill prst="pct60">
              <a:fgClr>
                <a:schemeClr val="tx1"/>
              </a:fgClr>
              <a:bgClr>
                <a:schemeClr val="bg1"/>
              </a:bgClr>
            </a:pattFill>
            <a:ln w="12700">
              <a:solidFill>
                <a:srgbClr val="000000"/>
              </a:solidFill>
              <a:prstDash val="solid"/>
            </a:ln>
          </c:spPr>
          <c:invertIfNegative val="0"/>
          <c:dLbls>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'46（問25）'!$BC$30:$BC$35</c:f>
              <c:strCache>
                <c:ptCount val="6"/>
                <c:pt idx="0">
                  <c:v>100人以上</c:v>
                </c:pt>
                <c:pt idx="1">
                  <c:v>50～99人</c:v>
                </c:pt>
                <c:pt idx="2">
                  <c:v>30～49人</c:v>
                </c:pt>
                <c:pt idx="3">
                  <c:v>10～29人</c:v>
                </c:pt>
                <c:pt idx="4">
                  <c:v>5～9人</c:v>
                </c:pt>
                <c:pt idx="5">
                  <c:v>1～4人</c:v>
                </c:pt>
              </c:strCache>
            </c:strRef>
          </c:cat>
          <c:val>
            <c:numRef>
              <c:f>'46（問25）'!$BD$30:$BD$35</c:f>
              <c:numCache>
                <c:formatCode>0.0%</c:formatCode>
                <c:ptCount val="6"/>
                <c:pt idx="0">
                  <c:v>0.8571428571428571</c:v>
                </c:pt>
                <c:pt idx="1">
                  <c:v>1</c:v>
                </c:pt>
                <c:pt idx="2">
                  <c:v>0.90625</c:v>
                </c:pt>
                <c:pt idx="3">
                  <c:v>0.62139917695473246</c:v>
                </c:pt>
                <c:pt idx="4">
                  <c:v>0.42192691029900331</c:v>
                </c:pt>
                <c:pt idx="5">
                  <c:v>0.31932773109243695</c:v>
                </c:pt>
              </c:numCache>
            </c:numRef>
          </c:val>
          <c:extLst>
            <c:ext xmlns:c16="http://schemas.microsoft.com/office/drawing/2014/chart" uri="{C3380CC4-5D6E-409C-BE32-E72D297353CC}">
              <c16:uniqueId val="{00000000-076F-472F-A315-2807BE0C0517}"/>
            </c:ext>
          </c:extLst>
        </c:ser>
        <c:ser>
          <c:idx val="1"/>
          <c:order val="1"/>
          <c:tx>
            <c:strRef>
              <c:f>'46（問25）'!$BE$29</c:f>
              <c:strCache>
                <c:ptCount val="1"/>
                <c:pt idx="0">
                  <c:v>実施していない</c:v>
                </c:pt>
              </c:strCache>
            </c:strRef>
          </c:tx>
          <c:spPr>
            <a:solidFill>
              <a:schemeClr val="bg1"/>
            </a:solidFill>
            <a:ln w="12700">
              <a:solidFill>
                <a:srgbClr val="000000"/>
              </a:solidFill>
              <a:prstDash val="solid"/>
            </a:ln>
          </c:spPr>
          <c:invertIfNegative val="0"/>
          <c:dLbls>
            <c:dLbl>
              <c:idx val="0"/>
              <c:layout>
                <c:manualLayout>
                  <c:x val="-1.3972055888223553E-2"/>
                  <c:y val="-1.1212918377705683E-1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076F-472F-A315-2807BE0C0517}"/>
                </c:ext>
              </c:extLst>
            </c:dLbl>
            <c:dLbl>
              <c:idx val="1"/>
              <c:layout>
                <c:manualLayout>
                  <c:x val="-1.397205588822355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F00-4E81-8544-036C7282337D}"/>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'46（問25）'!$BC$30:$BC$35</c:f>
              <c:strCache>
                <c:ptCount val="6"/>
                <c:pt idx="0">
                  <c:v>100人以上</c:v>
                </c:pt>
                <c:pt idx="1">
                  <c:v>50～99人</c:v>
                </c:pt>
                <c:pt idx="2">
                  <c:v>30～49人</c:v>
                </c:pt>
                <c:pt idx="3">
                  <c:v>10～29人</c:v>
                </c:pt>
                <c:pt idx="4">
                  <c:v>5～9人</c:v>
                </c:pt>
                <c:pt idx="5">
                  <c:v>1～4人</c:v>
                </c:pt>
              </c:strCache>
            </c:strRef>
          </c:cat>
          <c:val>
            <c:numRef>
              <c:f>'46（問25）'!$BE$30:$BE$35</c:f>
              <c:numCache>
                <c:formatCode>0.0%</c:formatCode>
                <c:ptCount val="6"/>
                <c:pt idx="0">
                  <c:v>0.14285714285714285</c:v>
                </c:pt>
                <c:pt idx="1">
                  <c:v>0</c:v>
                </c:pt>
                <c:pt idx="2">
                  <c:v>6.25E-2</c:v>
                </c:pt>
                <c:pt idx="3">
                  <c:v>0.33333333333333331</c:v>
                </c:pt>
                <c:pt idx="4">
                  <c:v>0.50830564784053156</c:v>
                </c:pt>
                <c:pt idx="5">
                  <c:v>0.54831932773109249</c:v>
                </c:pt>
              </c:numCache>
            </c:numRef>
          </c:val>
          <c:extLst>
            <c:ext xmlns:c16="http://schemas.microsoft.com/office/drawing/2014/chart" uri="{C3380CC4-5D6E-409C-BE32-E72D297353CC}">
              <c16:uniqueId val="{00000002-076F-472F-A315-2807BE0C0517}"/>
            </c:ext>
          </c:extLst>
        </c:ser>
        <c:ser>
          <c:idx val="2"/>
          <c:order val="2"/>
          <c:tx>
            <c:strRef>
              <c:f>'46（問25）'!$BF$29</c:f>
              <c:strCache>
                <c:ptCount val="1"/>
                <c:pt idx="0">
                  <c:v>無回答</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1.1976047904191763E-2"/>
                  <c:y val="6.116207951070224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09A-4F70-A98F-108A4E1AEA3F}"/>
                </c:ext>
              </c:extLst>
            </c:dLbl>
            <c:dLbl>
              <c:idx val="2"/>
              <c:layout>
                <c:manualLayout>
                  <c:x val="3.992015968063726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076F-472F-A315-2807BE0C0517}"/>
                </c:ext>
              </c:extLst>
            </c:dLbl>
            <c:dLbl>
              <c:idx val="3"/>
              <c:layout>
                <c:manualLayout>
                  <c:x val="-2.19560878243512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076F-472F-A315-2807BE0C0517}"/>
                </c:ext>
              </c:extLst>
            </c:dLbl>
            <c:dLbl>
              <c:idx val="4"/>
              <c:layout>
                <c:manualLayout>
                  <c:x val="-2.395209580838323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076F-472F-A315-2807BE0C0517}"/>
                </c:ext>
              </c:extLst>
            </c:dLbl>
            <c:dLbl>
              <c:idx val="5"/>
              <c:layout>
                <c:manualLayout>
                  <c:x val="-2.195608782435129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076F-472F-A315-2807BE0C0517}"/>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'46（問25）'!$BC$30:$BC$35</c:f>
              <c:strCache>
                <c:ptCount val="6"/>
                <c:pt idx="0">
                  <c:v>100人以上</c:v>
                </c:pt>
                <c:pt idx="1">
                  <c:v>50～99人</c:v>
                </c:pt>
                <c:pt idx="2">
                  <c:v>30～49人</c:v>
                </c:pt>
                <c:pt idx="3">
                  <c:v>10～29人</c:v>
                </c:pt>
                <c:pt idx="4">
                  <c:v>5～9人</c:v>
                </c:pt>
                <c:pt idx="5">
                  <c:v>1～4人</c:v>
                </c:pt>
              </c:strCache>
            </c:strRef>
          </c:cat>
          <c:val>
            <c:numRef>
              <c:f>'46（問25）'!$BF$30:$BF$35</c:f>
              <c:numCache>
                <c:formatCode>0.0%</c:formatCode>
                <c:ptCount val="6"/>
                <c:pt idx="0">
                  <c:v>0</c:v>
                </c:pt>
                <c:pt idx="1">
                  <c:v>0</c:v>
                </c:pt>
                <c:pt idx="2">
                  <c:v>3.125E-2</c:v>
                </c:pt>
                <c:pt idx="3">
                  <c:v>4.5267489711934158E-2</c:v>
                </c:pt>
                <c:pt idx="4">
                  <c:v>6.9767441860465115E-2</c:v>
                </c:pt>
                <c:pt idx="5">
                  <c:v>0.13235294117647059</c:v>
                </c:pt>
              </c:numCache>
            </c:numRef>
          </c:val>
          <c:extLst>
            <c:ext xmlns:c16="http://schemas.microsoft.com/office/drawing/2014/chart" uri="{C3380CC4-5D6E-409C-BE32-E72D297353CC}">
              <c16:uniqueId val="{00000007-076F-472F-A315-2807BE0C0517}"/>
            </c:ext>
          </c:extLst>
        </c:ser>
        <c:dLbls>
          <c:showLegendKey val="0"/>
          <c:showVal val="0"/>
          <c:showCatName val="0"/>
          <c:showSerName val="0"/>
          <c:showPercent val="0"/>
          <c:showBubbleSize val="0"/>
        </c:dLbls>
        <c:gapWidth val="40"/>
        <c:overlap val="100"/>
        <c:axId val="103254272"/>
        <c:axId val="103260160"/>
      </c:barChart>
      <c:catAx>
        <c:axId val="10325427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260160"/>
        <c:crosses val="autoZero"/>
        <c:auto val="1"/>
        <c:lblAlgn val="ctr"/>
        <c:lblOffset val="100"/>
        <c:tickLblSkip val="1"/>
        <c:tickMarkSkip val="1"/>
        <c:noMultiLvlLbl val="0"/>
      </c:catAx>
      <c:valAx>
        <c:axId val="103260160"/>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254272"/>
        <c:crosses val="autoZero"/>
        <c:crossBetween val="between"/>
        <c:majorUnit val="0.2"/>
      </c:valAx>
      <c:spPr>
        <a:solidFill>
          <a:srgbClr val="FFFFFF"/>
        </a:solidFill>
        <a:ln w="12700">
          <a:solidFill>
            <a:srgbClr val="FFFFFF"/>
          </a:solidFill>
          <a:prstDash val="solid"/>
        </a:ln>
      </c:spPr>
    </c:plotArea>
    <c:legend>
      <c:legendPos val="r"/>
      <c:layout>
        <c:manualLayout>
          <c:xMode val="edge"/>
          <c:yMode val="edge"/>
          <c:x val="0.88622754491017963"/>
          <c:y val="0.15596330275229359"/>
          <c:w val="0.10179640718562877"/>
          <c:h val="0.6697247706422018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7.4830238056977569E-2"/>
          <c:y val="5.4773082942097026E-2"/>
        </c:manualLayout>
      </c:layout>
      <c:overlay val="0"/>
      <c:spPr>
        <a:noFill/>
        <a:ln w="25400">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8756073858114675"/>
          <c:y val="0.18935935824923292"/>
          <c:w val="0.49757106892250713"/>
          <c:h val="0.72300370904341182"/>
        </c:manualLayout>
      </c:layout>
      <c:pie3DChart>
        <c:varyColors val="1"/>
        <c:ser>
          <c:idx val="0"/>
          <c:order val="0"/>
          <c:tx>
            <c:strRef>
              <c:f>'47（問27）'!$BC$6</c:f>
              <c:strCache>
                <c:ptCount val="1"/>
                <c:pt idx="0">
                  <c:v>全　体</c:v>
                </c:pt>
              </c:strCache>
            </c:strRef>
          </c:tx>
          <c:spPr>
            <a:solidFill>
              <a:schemeClr val="bg1"/>
            </a:solidFill>
            <a:ln w="12700">
              <a:solidFill>
                <a:srgbClr val="000000"/>
              </a:solidFill>
              <a:prstDash val="solid"/>
            </a:ln>
          </c:spPr>
          <c:dPt>
            <c:idx val="0"/>
            <c:bubble3D val="0"/>
            <c:spPr>
              <a:pattFill prst="pct60">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1-AFED-49AD-A6A2-793010B11997}"/>
              </c:ext>
            </c:extLst>
          </c:dPt>
          <c:dPt>
            <c:idx val="1"/>
            <c:bubble3D val="0"/>
            <c:extLst>
              <c:ext xmlns:c16="http://schemas.microsoft.com/office/drawing/2014/chart" uri="{C3380CC4-5D6E-409C-BE32-E72D297353CC}">
                <c16:uniqueId val="{00000002-AFED-49AD-A6A2-793010B11997}"/>
              </c:ext>
            </c:extLst>
          </c:dPt>
          <c:dPt>
            <c:idx val="2"/>
            <c:bubble3D val="0"/>
            <c:extLst>
              <c:ext xmlns:c16="http://schemas.microsoft.com/office/drawing/2014/chart" uri="{C3380CC4-5D6E-409C-BE32-E72D297353CC}">
                <c16:uniqueId val="{00000003-AFED-49AD-A6A2-793010B11997}"/>
              </c:ext>
            </c:extLst>
          </c:dPt>
          <c:dLbls>
            <c:dLbl>
              <c:idx val="0"/>
              <c:layout>
                <c:manualLayout>
                  <c:x val="4.688964899795689E-2"/>
                  <c:y val="-7.0947469594469723E-2"/>
                </c:manualLayout>
              </c:layout>
              <c:numFmt formatCode="0.0%" sourceLinked="0"/>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FED-49AD-A6A2-793010B11997}"/>
                </c:ext>
              </c:extLst>
            </c:dLbl>
            <c:dLbl>
              <c:idx val="1"/>
              <c:layout>
                <c:manualLayout>
                  <c:x val="-2.0740876778157832E-2"/>
                  <c:y val="3.1085973408253545E-2"/>
                </c:manualLayout>
              </c:layout>
              <c:numFmt formatCode="0.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FED-49AD-A6A2-793010B11997}"/>
                </c:ext>
              </c:extLst>
            </c:dLbl>
            <c:dLbl>
              <c:idx val="2"/>
              <c:layout>
                <c:manualLayout>
                  <c:x val="7.975941782787356E-2"/>
                  <c:y val="-1.4661195519574137E-2"/>
                </c:manualLayout>
              </c:layout>
              <c:numFmt formatCode="0.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FED-49AD-A6A2-793010B11997}"/>
                </c:ext>
              </c:extLst>
            </c:dLbl>
            <c:numFmt formatCode="0.0%" sourceLinked="0"/>
            <c:spPr>
              <a:noFill/>
              <a:ln w="25400">
                <a:noFill/>
              </a:ln>
            </c:spPr>
            <c:txPr>
              <a:bodyPr/>
              <a:lstStyle/>
              <a:p>
                <a:pPr>
                  <a:defRPr sz="925"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'47（問27）'!$BD$5:$BF$5</c:f>
              <c:strCache>
                <c:ptCount val="3"/>
                <c:pt idx="0">
                  <c:v>実施している</c:v>
                </c:pt>
                <c:pt idx="1">
                  <c:v>実施していない</c:v>
                </c:pt>
                <c:pt idx="2">
                  <c:v>無回答</c:v>
                </c:pt>
              </c:strCache>
            </c:strRef>
          </c:cat>
          <c:val>
            <c:numRef>
              <c:f>'47（問27）'!$BD$6:$BF$6</c:f>
              <c:numCache>
                <c:formatCode>0.0%</c:formatCode>
                <c:ptCount val="3"/>
                <c:pt idx="0">
                  <c:v>0.39142590866728799</c:v>
                </c:pt>
                <c:pt idx="1">
                  <c:v>0.51910531220876044</c:v>
                </c:pt>
                <c:pt idx="2">
                  <c:v>8.9468779123951542E-2</c:v>
                </c:pt>
              </c:numCache>
            </c:numRef>
          </c:val>
          <c:extLst>
            <c:ext xmlns:c16="http://schemas.microsoft.com/office/drawing/2014/chart" uri="{C3380CC4-5D6E-409C-BE32-E72D297353CC}">
              <c16:uniqueId val="{00000004-AFED-49AD-A6A2-793010B11997}"/>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2441189749240531"/>
          <c:y val="0.44748019173659631"/>
          <c:w val="0.25226448734724483"/>
          <c:h val="0.2614084507042253"/>
        </c:manualLayout>
      </c:layout>
      <c:overlay val="0"/>
      <c:spPr>
        <a:solidFill>
          <a:sysClr val="window" lastClr="FFFFFF"/>
        </a:solidFill>
        <a:ln>
          <a:solidFill>
            <a:sysClr val="windowText" lastClr="000000"/>
          </a:solidFill>
        </a:ln>
      </c:sp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6842105263157894"/>
          <c:y val="1.2886597938144329E-2"/>
        </c:manualLayout>
      </c:layout>
      <c:overlay val="0"/>
      <c:spPr>
        <a:noFill/>
        <a:ln w="25400">
          <a:noFill/>
        </a:ln>
      </c:spPr>
    </c:title>
    <c:autoTitleDeleted val="0"/>
    <c:plotArea>
      <c:layout>
        <c:manualLayout>
          <c:layoutTarget val="inner"/>
          <c:xMode val="edge"/>
          <c:yMode val="edge"/>
          <c:x val="0.14736842105263157"/>
          <c:y val="7.7319684932351571E-2"/>
          <c:w val="0.69774436090225567"/>
          <c:h val="0.85051653425586726"/>
        </c:manualLayout>
      </c:layout>
      <c:barChart>
        <c:barDir val="bar"/>
        <c:grouping val="percentStacked"/>
        <c:varyColors val="0"/>
        <c:ser>
          <c:idx val="0"/>
          <c:order val="0"/>
          <c:tx>
            <c:strRef>
              <c:f>'47（問27）'!$BD$10</c:f>
              <c:strCache>
                <c:ptCount val="1"/>
                <c:pt idx="0">
                  <c:v>実施している</c:v>
                </c:pt>
              </c:strCache>
            </c:strRef>
          </c:tx>
          <c:spPr>
            <a:pattFill prst="pct60">
              <a:fgClr>
                <a:schemeClr val="tx1"/>
              </a:fgClr>
              <a:bgClr>
                <a:schemeClr val="bg1"/>
              </a:bgClr>
            </a:pattFill>
            <a:ln w="12700">
              <a:solidFill>
                <a:srgbClr val="000000"/>
              </a:solidFill>
              <a:prstDash val="solid"/>
            </a:ln>
          </c:spPr>
          <c:invertIfNegative val="0"/>
          <c:dLbls>
            <c:dLbl>
              <c:idx val="0"/>
              <c:layout>
                <c:manualLayout>
                  <c:x val="3.208020050125315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2BD-47E3-9318-07F3C6940C8A}"/>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'47（問27）'!$BC$11:$BC$23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'47（問27）'!$BD$11:$BD$23</c:f>
              <c:numCache>
                <c:formatCode>0.0%</c:formatCode>
                <c:ptCount val="13"/>
                <c:pt idx="0">
                  <c:v>0</c:v>
                </c:pt>
                <c:pt idx="1">
                  <c:v>0.37383177570093457</c:v>
                </c:pt>
                <c:pt idx="2">
                  <c:v>0.47967479674796748</c:v>
                </c:pt>
                <c:pt idx="3">
                  <c:v>0.60869565217391308</c:v>
                </c:pt>
                <c:pt idx="4">
                  <c:v>0.46666666666666667</c:v>
                </c:pt>
                <c:pt idx="5">
                  <c:v>0.27272727272727271</c:v>
                </c:pt>
                <c:pt idx="6">
                  <c:v>0.16666666666666666</c:v>
                </c:pt>
                <c:pt idx="7">
                  <c:v>0.4375</c:v>
                </c:pt>
                <c:pt idx="8">
                  <c:v>0.31052631578947371</c:v>
                </c:pt>
                <c:pt idx="9">
                  <c:v>0.53846153846153844</c:v>
                </c:pt>
                <c:pt idx="10">
                  <c:v>0.66666666666666663</c:v>
                </c:pt>
                <c:pt idx="11">
                  <c:v>0.40718562874251496</c:v>
                </c:pt>
                <c:pt idx="12">
                  <c:v>0.3524229074889868</c:v>
                </c:pt>
              </c:numCache>
            </c:numRef>
          </c:val>
          <c:extLst>
            <c:ext xmlns:c16="http://schemas.microsoft.com/office/drawing/2014/chart" uri="{C3380CC4-5D6E-409C-BE32-E72D297353CC}">
              <c16:uniqueId val="{00000001-E2BD-47E3-9318-07F3C6940C8A}"/>
            </c:ext>
          </c:extLst>
        </c:ser>
        <c:ser>
          <c:idx val="1"/>
          <c:order val="1"/>
          <c:tx>
            <c:strRef>
              <c:f>'47（問27）'!$BE$10</c:f>
              <c:strCache>
                <c:ptCount val="1"/>
                <c:pt idx="0">
                  <c:v>実施していない</c:v>
                </c:pt>
              </c:strCache>
            </c:strRef>
          </c:tx>
          <c:spPr>
            <a:solidFill>
              <a:schemeClr val="bg1"/>
            </a:solidFill>
            <a:ln w="12700">
              <a:solidFill>
                <a:srgbClr val="000000"/>
              </a:solidFill>
              <a:prstDash val="solid"/>
            </a:ln>
          </c:spPr>
          <c:invertIfNegative val="0"/>
          <c:dLbls>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'47（問27）'!$BC$11:$BC$23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'47（問27）'!$BE$11:$BE$23</c:f>
              <c:numCache>
                <c:formatCode>0.0%</c:formatCode>
                <c:ptCount val="13"/>
                <c:pt idx="0">
                  <c:v>0</c:v>
                </c:pt>
                <c:pt idx="1">
                  <c:v>0.49532710280373832</c:v>
                </c:pt>
                <c:pt idx="2">
                  <c:v>0.43089430894308944</c:v>
                </c:pt>
                <c:pt idx="3">
                  <c:v>0.34782608695652173</c:v>
                </c:pt>
                <c:pt idx="4">
                  <c:v>0.46666666666666667</c:v>
                </c:pt>
                <c:pt idx="5">
                  <c:v>0.5757575757575758</c:v>
                </c:pt>
                <c:pt idx="6">
                  <c:v>0.72222222222222221</c:v>
                </c:pt>
                <c:pt idx="7">
                  <c:v>0.5</c:v>
                </c:pt>
                <c:pt idx="8">
                  <c:v>0.61578947368421055</c:v>
                </c:pt>
                <c:pt idx="9">
                  <c:v>0.46153846153846156</c:v>
                </c:pt>
                <c:pt idx="10">
                  <c:v>0.16666666666666666</c:v>
                </c:pt>
                <c:pt idx="11">
                  <c:v>0.50898203592814373</c:v>
                </c:pt>
                <c:pt idx="12">
                  <c:v>0.54625550660792954</c:v>
                </c:pt>
              </c:numCache>
            </c:numRef>
          </c:val>
          <c:extLst>
            <c:ext xmlns:c16="http://schemas.microsoft.com/office/drawing/2014/chart" uri="{C3380CC4-5D6E-409C-BE32-E72D297353CC}">
              <c16:uniqueId val="{00000002-E2BD-47E3-9318-07F3C6940C8A}"/>
            </c:ext>
          </c:extLst>
        </c:ser>
        <c:ser>
          <c:idx val="2"/>
          <c:order val="2"/>
          <c:tx>
            <c:strRef>
              <c:f>'47（問27）'!$BF$10</c:f>
              <c:strCache>
                <c:ptCount val="1"/>
                <c:pt idx="0">
                  <c:v>無回答</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2.005012531328320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E2BD-47E3-9318-07F3C6940C8A}"/>
                </c:ext>
              </c:extLst>
            </c:dLbl>
            <c:dLbl>
              <c:idx val="2"/>
              <c:layout>
                <c:manualLayout>
                  <c:x val="-4.0100250626566416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E2BD-47E3-9318-07F3C6940C8A}"/>
                </c:ext>
              </c:extLst>
            </c:dLbl>
            <c:dLbl>
              <c:idx val="4"/>
              <c:layout>
                <c:manualLayout>
                  <c:x val="6.0150375939848153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E2BD-47E3-9318-07F3C6940C8A}"/>
                </c:ext>
              </c:extLst>
            </c:dLbl>
            <c:dLbl>
              <c:idx val="5"/>
              <c:layout>
                <c:manualLayout>
                  <c:x val="-1.604010025062656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E2BD-47E3-9318-07F3C6940C8A}"/>
                </c:ext>
              </c:extLst>
            </c:dLbl>
            <c:dLbl>
              <c:idx val="8"/>
              <c:layout>
                <c:manualLayout>
                  <c:x val="-4.0100250626566416E-3"/>
                  <c:y val="-3.408573928258967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E2BD-47E3-9318-07F3C6940C8A}"/>
                </c:ext>
              </c:extLst>
            </c:dLbl>
            <c:dLbl>
              <c:idx val="12"/>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E2BD-47E3-9318-07F3C6940C8A}"/>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'47（問27）'!$BC$11:$BC$23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'47（問27）'!$BF$11:$BF$23</c:f>
              <c:numCache>
                <c:formatCode>0.0%</c:formatCode>
                <c:ptCount val="13"/>
                <c:pt idx="0">
                  <c:v>0</c:v>
                </c:pt>
                <c:pt idx="1">
                  <c:v>0.13084112149532709</c:v>
                </c:pt>
                <c:pt idx="2">
                  <c:v>8.943089430894309E-2</c:v>
                </c:pt>
                <c:pt idx="3">
                  <c:v>4.3478260869565216E-2</c:v>
                </c:pt>
                <c:pt idx="4">
                  <c:v>6.6666666666666666E-2</c:v>
                </c:pt>
                <c:pt idx="5">
                  <c:v>0.15151515151515152</c:v>
                </c:pt>
                <c:pt idx="6">
                  <c:v>0.1111111111111111</c:v>
                </c:pt>
                <c:pt idx="7">
                  <c:v>6.25E-2</c:v>
                </c:pt>
                <c:pt idx="8">
                  <c:v>7.3684210526315783E-2</c:v>
                </c:pt>
                <c:pt idx="9">
                  <c:v>0</c:v>
                </c:pt>
                <c:pt idx="10">
                  <c:v>0.16666666666666666</c:v>
                </c:pt>
                <c:pt idx="11">
                  <c:v>8.3832335329341312E-2</c:v>
                </c:pt>
                <c:pt idx="12">
                  <c:v>0.1013215859030837</c:v>
                </c:pt>
              </c:numCache>
            </c:numRef>
          </c:val>
          <c:extLst>
            <c:ext xmlns:c16="http://schemas.microsoft.com/office/drawing/2014/chart" uri="{C3380CC4-5D6E-409C-BE32-E72D297353CC}">
              <c16:uniqueId val="{00000009-E2BD-47E3-9318-07F3C6940C8A}"/>
            </c:ext>
          </c:extLst>
        </c:ser>
        <c:dLbls>
          <c:showLegendKey val="0"/>
          <c:showVal val="0"/>
          <c:showCatName val="0"/>
          <c:showSerName val="0"/>
          <c:showPercent val="0"/>
          <c:showBubbleSize val="0"/>
        </c:dLbls>
        <c:gapWidth val="30"/>
        <c:overlap val="100"/>
        <c:axId val="104137088"/>
        <c:axId val="104138624"/>
      </c:barChart>
      <c:catAx>
        <c:axId val="10413708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138624"/>
        <c:crosses val="autoZero"/>
        <c:auto val="1"/>
        <c:lblAlgn val="ctr"/>
        <c:lblOffset val="100"/>
        <c:tickLblSkip val="1"/>
        <c:tickMarkSkip val="1"/>
        <c:noMultiLvlLbl val="0"/>
      </c:catAx>
      <c:valAx>
        <c:axId val="104138624"/>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137088"/>
        <c:crosses val="autoZero"/>
        <c:crossBetween val="between"/>
        <c:majorUnit val="0.2"/>
      </c:valAx>
      <c:spPr>
        <a:solidFill>
          <a:srgbClr val="FFFFFF"/>
        </a:solidFill>
        <a:ln w="25400">
          <a:noFill/>
        </a:ln>
      </c:spPr>
    </c:plotArea>
    <c:legend>
      <c:legendPos val="r"/>
      <c:layout>
        <c:manualLayout>
          <c:xMode val="edge"/>
          <c:yMode val="edge"/>
          <c:x val="0.87919799498746865"/>
          <c:y val="0.19845387883215629"/>
          <c:w val="0.10676691729323307"/>
          <c:h val="0.4329902318911167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618495033253587"/>
          <c:y val="4.830917874396135E-3"/>
        </c:manualLayout>
      </c:layout>
      <c:overlay val="0"/>
      <c:spPr>
        <a:noFill/>
        <a:ln w="25400">
          <a:noFill/>
        </a:ln>
      </c:spPr>
      <c:txPr>
        <a:bodyPr/>
        <a:lstStyle/>
        <a:p>
          <a:pPr>
            <a:defRPr sz="1050" b="0" i="0" u="none" strike="noStrike" baseline="0">
              <a:solidFill>
                <a:srgbClr val="000000"/>
              </a:solidFill>
              <a:latin typeface="+mn-ea"/>
              <a:ea typeface="+mn-ea"/>
              <a:cs typeface="HG丸ｺﾞｼｯｸM-PRO"/>
            </a:defRPr>
          </a:pPr>
          <a:endParaRPr lang="ja-JP"/>
        </a:p>
      </c:tx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6519235980458194"/>
          <c:y val="0.18518619955114307"/>
          <c:w val="0.51229229089726613"/>
          <c:h val="0.81481380044885698"/>
        </c:manualLayout>
      </c:layout>
      <c:pie3DChart>
        <c:varyColors val="1"/>
        <c:ser>
          <c:idx val="0"/>
          <c:order val="0"/>
          <c:tx>
            <c:strRef>
              <c:f>'27（問22）'!$BC$5</c:f>
              <c:strCache>
                <c:ptCount val="1"/>
                <c:pt idx="0">
                  <c:v>全　体</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60">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83E0-4487-8D1F-C42D768F0233}"/>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3-83E0-4487-8D1F-C42D768F0233}"/>
              </c:ext>
            </c:extLst>
          </c:dPt>
          <c:dPt>
            <c:idx val="2"/>
            <c:bubble3D val="0"/>
            <c:spPr>
              <a:pattFill prst="pct10">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5-83E0-4487-8D1F-C42D768F0233}"/>
              </c:ext>
            </c:extLst>
          </c:dPt>
          <c:dLbls>
            <c:dLbl>
              <c:idx val="0"/>
              <c:layout>
                <c:manualLayout>
                  <c:x val="8.7947413652939399E-2"/>
                  <c:y val="-1.4321832959285886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3E0-4487-8D1F-C42D768F0233}"/>
                </c:ext>
              </c:extLst>
            </c:dLbl>
            <c:dLbl>
              <c:idx val="1"/>
              <c:layout>
                <c:manualLayout>
                  <c:x val="-7.7448106597294814E-2"/>
                  <c:y val="7.3651083469638723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3E0-4487-8D1F-C42D768F0233}"/>
                </c:ext>
              </c:extLst>
            </c:dLbl>
            <c:dLbl>
              <c:idx val="2"/>
              <c:layout>
                <c:manualLayout>
                  <c:x val="-0.14935110987232791"/>
                  <c:y val="3.9763145548835381E-4"/>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3E0-4487-8D1F-C42D768F0233}"/>
                </c:ext>
              </c:extLst>
            </c:dLbl>
            <c:numFmt formatCode="0.0%" sourceLinked="0"/>
            <c:spPr>
              <a:noFill/>
              <a:ln w="25400">
                <a:noFill/>
              </a:ln>
            </c:spPr>
            <c:txPr>
              <a:bodyPr/>
              <a:lstStyle/>
              <a:p>
                <a:pPr>
                  <a:defRPr sz="900" b="0" i="0" u="none" strike="noStrike" baseline="0">
                    <a:solidFill>
                      <a:srgbClr val="000000"/>
                    </a:solidFill>
                    <a:latin typeface="ＭＳ Ｐゴシック" panose="020B0600070205080204" pitchFamily="50" charset="-128"/>
                    <a:ea typeface="ＭＳ Ｐゴシック" panose="020B0600070205080204" pitchFamily="50" charset="-128"/>
                    <a:cs typeface="Arial Narrow"/>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'27（問22）'!$BD$4:$BF$4</c:f>
              <c:strCache>
                <c:ptCount val="3"/>
                <c:pt idx="0">
                  <c:v>あり</c:v>
                </c:pt>
                <c:pt idx="1">
                  <c:v>なし</c:v>
                </c:pt>
                <c:pt idx="2">
                  <c:v>無回答</c:v>
                </c:pt>
              </c:strCache>
            </c:strRef>
          </c:cat>
          <c:val>
            <c:numRef>
              <c:f>'27（問22）'!$BD$5:$BF$5</c:f>
              <c:numCache>
                <c:formatCode>0.0%</c:formatCode>
                <c:ptCount val="3"/>
                <c:pt idx="0">
                  <c:v>0.68219944082013051</c:v>
                </c:pt>
                <c:pt idx="1">
                  <c:v>0.28145386766076419</c:v>
                </c:pt>
                <c:pt idx="2">
                  <c:v>3.6346691519105315E-2</c:v>
                </c:pt>
              </c:numCache>
            </c:numRef>
          </c:val>
          <c:extLst>
            <c:ext xmlns:c16="http://schemas.microsoft.com/office/drawing/2014/chart" uri="{C3380CC4-5D6E-409C-BE32-E72D297353CC}">
              <c16:uniqueId val="{00000006-83E0-4487-8D1F-C42D768F0233}"/>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6499725144976349"/>
          <c:y val="0.28985659401270492"/>
          <c:w val="0.1776792945129646"/>
          <c:h val="0.36394334766125247"/>
        </c:manualLayout>
      </c:layout>
      <c:overlay val="0"/>
      <c:spPr>
        <a:solidFill>
          <a:srgbClr val="FFFFFF"/>
        </a:solidFill>
        <a:ln w="3175">
          <a:solidFill>
            <a:srgbClr val="000000"/>
          </a:solidFill>
          <a:prstDash val="solid"/>
        </a:ln>
      </c:spPr>
      <c:txPr>
        <a:bodyPr/>
        <a:lstStyle/>
        <a:p>
          <a:pPr>
            <a:defRPr sz="825" b="0" i="0" u="none" strike="noStrike" baseline="0">
              <a:solidFill>
                <a:srgbClr val="000000"/>
              </a:solidFill>
              <a:latin typeface="ＭＳ Ｐゴシック" panose="020B0600070205080204" pitchFamily="50" charset="-128"/>
              <a:ea typeface="ＭＳ Ｐゴシック" panose="020B0600070205080204" pitchFamily="50" charset="-128"/>
              <a:cs typeface="HG丸ｺﾞｼｯｸM-PRO"/>
            </a:defRPr>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6666698194257248"/>
          <c:y val="3.669724770642202E-2"/>
        </c:manualLayout>
      </c:layout>
      <c:overlay val="0"/>
      <c:spPr>
        <a:noFill/>
        <a:ln w="25400">
          <a:noFill/>
        </a:ln>
      </c:spPr>
    </c:title>
    <c:autoTitleDeleted val="0"/>
    <c:plotArea>
      <c:layout>
        <c:manualLayout>
          <c:layoutTarget val="inner"/>
          <c:xMode val="edge"/>
          <c:yMode val="edge"/>
          <c:x val="0.12762781476957638"/>
          <c:y val="0.14220183486238533"/>
          <c:w val="0.72822929603817099"/>
          <c:h val="0.72935779816513757"/>
        </c:manualLayout>
      </c:layout>
      <c:barChart>
        <c:barDir val="bar"/>
        <c:grouping val="percentStacked"/>
        <c:varyColors val="0"/>
        <c:ser>
          <c:idx val="0"/>
          <c:order val="0"/>
          <c:tx>
            <c:strRef>
              <c:f>'47（問27）'!$BD$29</c:f>
              <c:strCache>
                <c:ptCount val="1"/>
                <c:pt idx="0">
                  <c:v>実施している</c:v>
                </c:pt>
              </c:strCache>
            </c:strRef>
          </c:tx>
          <c:spPr>
            <a:pattFill prst="pct60">
              <a:fgClr>
                <a:schemeClr val="tx1"/>
              </a:fgClr>
              <a:bgClr>
                <a:schemeClr val="bg1"/>
              </a:bgClr>
            </a:pattFill>
            <a:ln w="12700">
              <a:solidFill>
                <a:srgbClr val="000000"/>
              </a:solidFill>
              <a:prstDash val="solid"/>
            </a:ln>
          </c:spPr>
          <c:invertIfNegative val="0"/>
          <c:dLbls>
            <c:numFmt formatCode="0.0%;\-#;;" sourceLinked="0"/>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'47（問27）'!$BC$30:$BC$35</c:f>
              <c:strCache>
                <c:ptCount val="6"/>
                <c:pt idx="0">
                  <c:v>100人以上</c:v>
                </c:pt>
                <c:pt idx="1">
                  <c:v>50～99人</c:v>
                </c:pt>
                <c:pt idx="2">
                  <c:v>30～49人</c:v>
                </c:pt>
                <c:pt idx="3">
                  <c:v>10～29人</c:v>
                </c:pt>
                <c:pt idx="4">
                  <c:v>5～9人</c:v>
                </c:pt>
                <c:pt idx="5">
                  <c:v>1～4人</c:v>
                </c:pt>
              </c:strCache>
            </c:strRef>
          </c:cat>
          <c:val>
            <c:numRef>
              <c:f>'47（問27）'!$BD$30:$BD$35</c:f>
              <c:numCache>
                <c:formatCode>0.0%</c:formatCode>
                <c:ptCount val="6"/>
                <c:pt idx="0">
                  <c:v>0.8571428571428571</c:v>
                </c:pt>
                <c:pt idx="1">
                  <c:v>1</c:v>
                </c:pt>
                <c:pt idx="2">
                  <c:v>0.71875</c:v>
                </c:pt>
                <c:pt idx="3">
                  <c:v>0.52263374485596703</c:v>
                </c:pt>
                <c:pt idx="4">
                  <c:v>0.37209302325581395</c:v>
                </c:pt>
                <c:pt idx="5">
                  <c:v>0.28991596638655465</c:v>
                </c:pt>
              </c:numCache>
            </c:numRef>
          </c:val>
          <c:extLst>
            <c:ext xmlns:c16="http://schemas.microsoft.com/office/drawing/2014/chart" uri="{C3380CC4-5D6E-409C-BE32-E72D297353CC}">
              <c16:uniqueId val="{00000000-308D-4782-8C3F-3D36E17608A5}"/>
            </c:ext>
          </c:extLst>
        </c:ser>
        <c:ser>
          <c:idx val="1"/>
          <c:order val="1"/>
          <c:tx>
            <c:strRef>
              <c:f>'47（問27）'!$BE$29</c:f>
              <c:strCache>
                <c:ptCount val="1"/>
                <c:pt idx="0">
                  <c:v>実施していない</c:v>
                </c:pt>
              </c:strCache>
            </c:strRef>
          </c:tx>
          <c:spPr>
            <a:solidFill>
              <a:schemeClr val="bg1"/>
            </a:solidFill>
            <a:ln w="12700">
              <a:solidFill>
                <a:srgbClr val="000000"/>
              </a:solidFill>
              <a:prstDash val="solid"/>
            </a:ln>
          </c:spPr>
          <c:invertIfNegative val="0"/>
          <c:dLbls>
            <c:numFmt formatCode="0.0%;\-#;;" sourceLinked="0"/>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'47（問27）'!$BC$30:$BC$35</c:f>
              <c:strCache>
                <c:ptCount val="6"/>
                <c:pt idx="0">
                  <c:v>100人以上</c:v>
                </c:pt>
                <c:pt idx="1">
                  <c:v>50～99人</c:v>
                </c:pt>
                <c:pt idx="2">
                  <c:v>30～49人</c:v>
                </c:pt>
                <c:pt idx="3">
                  <c:v>10～29人</c:v>
                </c:pt>
                <c:pt idx="4">
                  <c:v>5～9人</c:v>
                </c:pt>
                <c:pt idx="5">
                  <c:v>1～4人</c:v>
                </c:pt>
              </c:strCache>
            </c:strRef>
          </c:cat>
          <c:val>
            <c:numRef>
              <c:f>'47（問27）'!$BE$30:$BE$35</c:f>
              <c:numCache>
                <c:formatCode>0.0%</c:formatCode>
                <c:ptCount val="6"/>
                <c:pt idx="0">
                  <c:v>0.14285714285714285</c:v>
                </c:pt>
                <c:pt idx="1">
                  <c:v>0</c:v>
                </c:pt>
                <c:pt idx="2">
                  <c:v>0.28125</c:v>
                </c:pt>
                <c:pt idx="3">
                  <c:v>0.40329218106995884</c:v>
                </c:pt>
                <c:pt idx="4">
                  <c:v>0.55813953488372092</c:v>
                </c:pt>
                <c:pt idx="5">
                  <c:v>0.59033613445378152</c:v>
                </c:pt>
              </c:numCache>
            </c:numRef>
          </c:val>
          <c:extLst>
            <c:ext xmlns:c16="http://schemas.microsoft.com/office/drawing/2014/chart" uri="{C3380CC4-5D6E-409C-BE32-E72D297353CC}">
              <c16:uniqueId val="{00000001-308D-4782-8C3F-3D36E17608A5}"/>
            </c:ext>
          </c:extLst>
        </c:ser>
        <c:ser>
          <c:idx val="2"/>
          <c:order val="2"/>
          <c:tx>
            <c:strRef>
              <c:f>'47（問27）'!$BF$29</c:f>
              <c:strCache>
                <c:ptCount val="1"/>
                <c:pt idx="0">
                  <c:v>無回答</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1.657172449508026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08D-4782-8C3F-3D36E17608A5}"/>
                </c:ext>
              </c:extLst>
            </c:dLbl>
            <c:dLbl>
              <c:idx val="2"/>
              <c:layout>
                <c:manualLayout>
                  <c:x val="-1.6571724495080268E-2"/>
                  <c:y val="-6.046864629270062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08D-4782-8C3F-3D36E17608A5}"/>
                </c:ext>
              </c:extLst>
            </c:dLbl>
            <c:dLbl>
              <c:idx val="3"/>
              <c:layout>
                <c:manualLayout>
                  <c:x val="-2.278612118073537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08D-4782-8C3F-3D36E17608A5}"/>
                </c:ext>
              </c:extLst>
            </c:dLbl>
            <c:dLbl>
              <c:idx val="4"/>
              <c:layout>
                <c:manualLayout>
                  <c:x val="-2.278612118073537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08D-4782-8C3F-3D36E17608A5}"/>
                </c:ext>
              </c:extLst>
            </c:dLbl>
            <c:dLbl>
              <c:idx val="5"/>
              <c:layout>
                <c:manualLayout>
                  <c:x val="-2.278612118073537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08D-4782-8C3F-3D36E17608A5}"/>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'47（問27）'!$BC$30:$BC$35</c:f>
              <c:strCache>
                <c:ptCount val="6"/>
                <c:pt idx="0">
                  <c:v>100人以上</c:v>
                </c:pt>
                <c:pt idx="1">
                  <c:v>50～99人</c:v>
                </c:pt>
                <c:pt idx="2">
                  <c:v>30～49人</c:v>
                </c:pt>
                <c:pt idx="3">
                  <c:v>10～29人</c:v>
                </c:pt>
                <c:pt idx="4">
                  <c:v>5～9人</c:v>
                </c:pt>
                <c:pt idx="5">
                  <c:v>1～4人</c:v>
                </c:pt>
              </c:strCache>
            </c:strRef>
          </c:cat>
          <c:val>
            <c:numRef>
              <c:f>'47（問27）'!$BF$30:$BF$35</c:f>
              <c:numCache>
                <c:formatCode>0.0%</c:formatCode>
                <c:ptCount val="6"/>
                <c:pt idx="0">
                  <c:v>0</c:v>
                </c:pt>
                <c:pt idx="1">
                  <c:v>0</c:v>
                </c:pt>
                <c:pt idx="2">
                  <c:v>0</c:v>
                </c:pt>
                <c:pt idx="3">
                  <c:v>7.407407407407407E-2</c:v>
                </c:pt>
                <c:pt idx="4">
                  <c:v>6.9767441860465115E-2</c:v>
                </c:pt>
                <c:pt idx="5">
                  <c:v>0.11974789915966387</c:v>
                </c:pt>
              </c:numCache>
            </c:numRef>
          </c:val>
          <c:extLst>
            <c:ext xmlns:c16="http://schemas.microsoft.com/office/drawing/2014/chart" uri="{C3380CC4-5D6E-409C-BE32-E72D297353CC}">
              <c16:uniqueId val="{00000007-308D-4782-8C3F-3D36E17608A5}"/>
            </c:ext>
          </c:extLst>
        </c:ser>
        <c:dLbls>
          <c:showLegendKey val="0"/>
          <c:showVal val="0"/>
          <c:showCatName val="0"/>
          <c:showSerName val="0"/>
          <c:showPercent val="0"/>
          <c:showBubbleSize val="0"/>
        </c:dLbls>
        <c:gapWidth val="40"/>
        <c:overlap val="100"/>
        <c:axId val="104190720"/>
        <c:axId val="104192256"/>
      </c:barChart>
      <c:catAx>
        <c:axId val="10419072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192256"/>
        <c:crosses val="autoZero"/>
        <c:auto val="1"/>
        <c:lblAlgn val="ctr"/>
        <c:lblOffset val="100"/>
        <c:tickLblSkip val="1"/>
        <c:tickMarkSkip val="1"/>
        <c:noMultiLvlLbl val="0"/>
      </c:catAx>
      <c:valAx>
        <c:axId val="104192256"/>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190720"/>
        <c:crosses val="autoZero"/>
        <c:crossBetween val="between"/>
        <c:majorUnit val="0.2"/>
      </c:valAx>
      <c:spPr>
        <a:solidFill>
          <a:srgbClr val="FFFFFF"/>
        </a:solidFill>
        <a:ln w="25400">
          <a:noFill/>
        </a:ln>
      </c:spPr>
    </c:plotArea>
    <c:legend>
      <c:legendPos val="r"/>
      <c:layout>
        <c:manualLayout>
          <c:xMode val="edge"/>
          <c:yMode val="edge"/>
          <c:x val="0.89189315299551519"/>
          <c:y val="0.15596330275229359"/>
          <c:w val="0.10060075823855352"/>
          <c:h val="0.7201834862385321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27451011270649989"/>
          <c:y val="4.7419804741980473E-2"/>
        </c:manualLayout>
      </c:layout>
      <c:overlay val="0"/>
      <c:spPr>
        <a:noFill/>
        <a:ln w="25400">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0098070094179404"/>
          <c:y val="0.29567642956764295"/>
          <c:w val="0.49509865678554887"/>
          <c:h val="0.61506276150627615"/>
        </c:manualLayout>
      </c:layout>
      <c:pie3DChart>
        <c:varyColors val="1"/>
        <c:ser>
          <c:idx val="0"/>
          <c:order val="0"/>
          <c:tx>
            <c:strRef>
              <c:f>'48（問28）'!$BE$6</c:f>
              <c:strCache>
                <c:ptCount val="1"/>
                <c:pt idx="0">
                  <c:v>全　体</c:v>
                </c:pt>
              </c:strCache>
            </c:strRef>
          </c:tx>
          <c:spPr>
            <a:solidFill>
              <a:srgbClr val="FFFFFF"/>
            </a:solidFill>
            <a:ln w="12700">
              <a:solidFill>
                <a:srgbClr val="000000"/>
              </a:solidFill>
              <a:prstDash val="solid"/>
            </a:ln>
          </c:spPr>
          <c:dPt>
            <c:idx val="0"/>
            <c:bubble3D val="0"/>
            <c:spPr>
              <a:pattFill prst="pct60">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1-3F77-4DDE-94CE-722F394B8CE6}"/>
              </c:ext>
            </c:extLst>
          </c:dPt>
          <c:dPt>
            <c:idx val="1"/>
            <c:bubble3D val="0"/>
            <c:spPr>
              <a:pattFill prst="trellis">
                <a:fgClr>
                  <a:schemeClr val="bg1"/>
                </a:fgClr>
                <a:bgClr>
                  <a:schemeClr val="tx1"/>
                </a:bgClr>
              </a:pattFill>
              <a:ln w="12700">
                <a:solidFill>
                  <a:srgbClr val="000000"/>
                </a:solidFill>
                <a:prstDash val="solid"/>
              </a:ln>
            </c:spPr>
            <c:extLst>
              <c:ext xmlns:c16="http://schemas.microsoft.com/office/drawing/2014/chart" uri="{C3380CC4-5D6E-409C-BE32-E72D297353CC}">
                <c16:uniqueId val="{00000003-3F77-4DDE-94CE-722F394B8CE6}"/>
              </c:ext>
            </c:extLst>
          </c:dPt>
          <c:dPt>
            <c:idx val="2"/>
            <c:bubble3D val="0"/>
            <c:spPr>
              <a:solidFill>
                <a:schemeClr val="bg1"/>
              </a:solidFill>
              <a:ln w="12700">
                <a:solidFill>
                  <a:srgbClr val="000000"/>
                </a:solidFill>
                <a:prstDash val="solid"/>
              </a:ln>
            </c:spPr>
            <c:extLst>
              <c:ext xmlns:c16="http://schemas.microsoft.com/office/drawing/2014/chart" uri="{C3380CC4-5D6E-409C-BE32-E72D297353CC}">
                <c16:uniqueId val="{00000005-3F77-4DDE-94CE-722F394B8CE6}"/>
              </c:ext>
            </c:extLst>
          </c:dPt>
          <c:dPt>
            <c:idx val="3"/>
            <c:bubble3D val="0"/>
            <c:spPr>
              <a:pattFill prst="pct5">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7-3F77-4DDE-94CE-722F394B8CE6}"/>
              </c:ext>
            </c:extLst>
          </c:dPt>
          <c:dLbls>
            <c:dLbl>
              <c:idx val="0"/>
              <c:layout>
                <c:manualLayout>
                  <c:x val="-5.0479851783233047E-2"/>
                  <c:y val="-4.6266706201473773E-2"/>
                </c:manualLayout>
              </c:layout>
              <c:spPr/>
              <c:txPr>
                <a:bodyPr/>
                <a:lstStyle/>
                <a:p>
                  <a:pPr>
                    <a:defRPr sz="90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3F77-4DDE-94CE-722F394B8CE6}"/>
                </c:ext>
              </c:extLst>
            </c:dLbl>
            <c:dLbl>
              <c:idx val="1"/>
              <c:layout>
                <c:manualLayout>
                  <c:x val="5.4463177396943029E-2"/>
                  <c:y val="0.3279706563876168"/>
                </c:manualLayout>
              </c:layout>
              <c:dLblPos val="bestFit"/>
              <c:showLegendKey val="0"/>
              <c:showVal val="1"/>
              <c:showCatName val="1"/>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F77-4DDE-94CE-722F394B8CE6}"/>
                </c:ext>
              </c:extLst>
            </c:dLbl>
            <c:dLbl>
              <c:idx val="2"/>
              <c:layout>
                <c:manualLayout>
                  <c:x val="-1.9193762544387843E-2"/>
                  <c:y val="5.055184001581392E-2"/>
                </c:manualLayout>
              </c:layout>
              <c:spPr/>
              <c:txPr>
                <a:bodyPr/>
                <a:lstStyle/>
                <a:p>
                  <a:pPr>
                    <a:defRPr sz="90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3F77-4DDE-94CE-722F394B8CE6}"/>
                </c:ext>
              </c:extLst>
            </c:dLbl>
            <c:dLbl>
              <c:idx val="3"/>
              <c:layout>
                <c:manualLayout>
                  <c:x val="-0.11387586845761927"/>
                  <c:y val="9.7343480600489793E-4"/>
                </c:manualLayout>
              </c:layout>
              <c:spPr/>
              <c:txPr>
                <a:bodyPr/>
                <a:lstStyle/>
                <a:p>
                  <a:pPr>
                    <a:defRPr sz="900"/>
                  </a:pPr>
                  <a:endParaRPr lang="ja-JP"/>
                </a:p>
              </c:txPr>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3F77-4DDE-94CE-722F394B8CE6}"/>
                </c:ext>
              </c:extLst>
            </c:dLbl>
            <c:spPr>
              <a:noFill/>
              <a:ln>
                <a:noFill/>
              </a:ln>
              <a:effectLst/>
            </c:spPr>
            <c:txPr>
              <a:bodyPr/>
              <a:lstStyle/>
              <a:p>
                <a:pPr>
                  <a:defRPr sz="800"/>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'48（問28）'!$BF$5:$BI$5</c:f>
              <c:strCache>
                <c:ptCount val="4"/>
                <c:pt idx="0">
                  <c:v>常用雇用で再雇用</c:v>
                </c:pt>
                <c:pt idx="1">
                  <c:v>パートタイマー・アルバイトで再雇用</c:v>
                </c:pt>
                <c:pt idx="2">
                  <c:v>なし</c:v>
                </c:pt>
                <c:pt idx="3">
                  <c:v>無回答</c:v>
                </c:pt>
              </c:strCache>
            </c:strRef>
          </c:cat>
          <c:val>
            <c:numRef>
              <c:f>'48（問28）'!$BF$6:$BI$6</c:f>
              <c:numCache>
                <c:formatCode>0.0%</c:formatCode>
                <c:ptCount val="4"/>
                <c:pt idx="0">
                  <c:v>0.24603914259086673</c:v>
                </c:pt>
                <c:pt idx="1">
                  <c:v>0.11369990680335508</c:v>
                </c:pt>
                <c:pt idx="2">
                  <c:v>0.56290773532152838</c:v>
                </c:pt>
                <c:pt idx="3">
                  <c:v>7.7353215284249766E-2</c:v>
                </c:pt>
              </c:numCache>
            </c:numRef>
          </c:val>
          <c:extLst>
            <c:ext xmlns:c16="http://schemas.microsoft.com/office/drawing/2014/chart" uri="{C3380CC4-5D6E-409C-BE32-E72D297353CC}">
              <c16:uniqueId val="{00000008-3F77-4DDE-94CE-722F394B8CE6}"/>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6588235294117647"/>
          <c:y val="6.9372165299421251E-2"/>
          <c:w val="0.30196078431372553"/>
          <c:h val="0.55430962343096235"/>
        </c:manualLayout>
      </c:layout>
      <c:overlay val="0"/>
      <c:spPr>
        <a:ln>
          <a:solidFill>
            <a:sysClr val="windowText" lastClr="000000"/>
          </a:solidFill>
        </a:ln>
      </c:sp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2143943776143423"/>
          <c:y val="1.2755102040816327E-2"/>
        </c:manualLayout>
      </c:layout>
      <c:overlay val="0"/>
      <c:spPr>
        <a:noFill/>
        <a:ln w="25400">
          <a:noFill/>
        </a:ln>
      </c:spPr>
    </c:title>
    <c:autoTitleDeleted val="0"/>
    <c:plotArea>
      <c:layout>
        <c:manualLayout>
          <c:layoutTarget val="inner"/>
          <c:xMode val="edge"/>
          <c:yMode val="edge"/>
          <c:x val="0.14692664429014324"/>
          <c:y val="6.6326530612244902E-2"/>
          <c:w val="0.65217439047155412"/>
          <c:h val="0.85459183673469385"/>
        </c:manualLayout>
      </c:layout>
      <c:barChart>
        <c:barDir val="bar"/>
        <c:grouping val="percentStacked"/>
        <c:varyColors val="0"/>
        <c:ser>
          <c:idx val="0"/>
          <c:order val="0"/>
          <c:tx>
            <c:strRef>
              <c:f>'48（問28）'!$BF$10</c:f>
              <c:strCache>
                <c:ptCount val="1"/>
                <c:pt idx="0">
                  <c:v>常用雇用で再雇用</c:v>
                </c:pt>
              </c:strCache>
            </c:strRef>
          </c:tx>
          <c:spPr>
            <a:pattFill prst="pct60">
              <a:fgClr>
                <a:schemeClr val="tx1"/>
              </a:fgClr>
              <a:bgClr>
                <a:schemeClr val="bg1"/>
              </a:bgClr>
            </a:pattFill>
            <a:ln w="12700">
              <a:solidFill>
                <a:srgbClr val="000000"/>
              </a:solidFill>
              <a:prstDash val="solid"/>
            </a:ln>
          </c:spPr>
          <c:invertIfNegative val="0"/>
          <c:dLbls>
            <c:dLbl>
              <c:idx val="0"/>
              <c:layout>
                <c:manualLayout>
                  <c:x val="2.598700649675162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6E6-4CB0-9C32-A4835F6596C6}"/>
                </c:ext>
              </c:extLst>
            </c:dLbl>
            <c:dLbl>
              <c:idx val="7"/>
              <c:layout>
                <c:manualLayout>
                  <c:x val="-3.998000999500268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6E6-4CB0-9C32-A4835F6596C6}"/>
                </c:ext>
              </c:extLst>
            </c:dLbl>
            <c:dLbl>
              <c:idx val="10"/>
              <c:layout>
                <c:manualLayout>
                  <c:x val="3.9980009995002497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6E6-4CB0-9C32-A4835F6596C6}"/>
                </c:ext>
              </c:extLst>
            </c:dLbl>
            <c:numFmt formatCode="0.0%;\-#;;" sourceLinked="0"/>
            <c:spPr>
              <a:solidFill>
                <a:schemeClr val="bg1"/>
              </a:solidFill>
              <a:ln w="3175">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'48（問28）'!$BE$11:$BE$23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'48（問28）'!$BF$11:$BF$23</c:f>
              <c:numCache>
                <c:formatCode>0.0%</c:formatCode>
                <c:ptCount val="13"/>
                <c:pt idx="0">
                  <c:v>0</c:v>
                </c:pt>
                <c:pt idx="1">
                  <c:v>0.19626168224299065</c:v>
                </c:pt>
                <c:pt idx="2">
                  <c:v>0.21951219512195122</c:v>
                </c:pt>
                <c:pt idx="3">
                  <c:v>0.30434782608695654</c:v>
                </c:pt>
                <c:pt idx="4">
                  <c:v>0.32</c:v>
                </c:pt>
                <c:pt idx="5">
                  <c:v>0.12121212121212122</c:v>
                </c:pt>
                <c:pt idx="6">
                  <c:v>0.1111111111111111</c:v>
                </c:pt>
                <c:pt idx="7">
                  <c:v>0.3125</c:v>
                </c:pt>
                <c:pt idx="8">
                  <c:v>0.2</c:v>
                </c:pt>
                <c:pt idx="9">
                  <c:v>0.23076923076923078</c:v>
                </c:pt>
                <c:pt idx="10">
                  <c:v>0.66666666666666663</c:v>
                </c:pt>
                <c:pt idx="11">
                  <c:v>0.23353293413173654</c:v>
                </c:pt>
                <c:pt idx="12">
                  <c:v>0.29074889867841408</c:v>
                </c:pt>
              </c:numCache>
            </c:numRef>
          </c:val>
          <c:extLst>
            <c:ext xmlns:c16="http://schemas.microsoft.com/office/drawing/2014/chart" uri="{C3380CC4-5D6E-409C-BE32-E72D297353CC}">
              <c16:uniqueId val="{00000003-F6E6-4CB0-9C32-A4835F6596C6}"/>
            </c:ext>
          </c:extLst>
        </c:ser>
        <c:ser>
          <c:idx val="1"/>
          <c:order val="1"/>
          <c:tx>
            <c:strRef>
              <c:f>'48（問28）'!$BG$10</c:f>
              <c:strCache>
                <c:ptCount val="1"/>
                <c:pt idx="0">
                  <c:v>パートタイマー・アルバイトで再雇用</c:v>
                </c:pt>
              </c:strCache>
            </c:strRef>
          </c:tx>
          <c:spPr>
            <a:pattFill prst="trellis">
              <a:fgClr>
                <a:schemeClr val="bg1"/>
              </a:fgClr>
              <a:bgClr>
                <a:schemeClr val="tx1"/>
              </a:bgClr>
            </a:pattFill>
            <a:ln w="12700">
              <a:solidFill>
                <a:srgbClr val="000000"/>
              </a:solidFill>
              <a:prstDash val="solid"/>
            </a:ln>
          </c:spPr>
          <c:invertIfNegative val="0"/>
          <c:dLbls>
            <c:dLbl>
              <c:idx val="6"/>
              <c:layout>
                <c:manualLayout>
                  <c:x val="1.799100449775112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893-4838-A97D-92427C5F758A}"/>
                </c:ext>
              </c:extLst>
            </c:dLbl>
            <c:dLbl>
              <c:idx val="10"/>
              <c:layout>
                <c:manualLayout>
                  <c:x val="7.9960019990004995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6E6-4CB0-9C32-A4835F6596C6}"/>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'48（問28）'!$BE$11:$BE$23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'48（問28）'!$BG$11:$BG$23</c:f>
              <c:numCache>
                <c:formatCode>0.0%</c:formatCode>
                <c:ptCount val="13"/>
                <c:pt idx="0">
                  <c:v>0</c:v>
                </c:pt>
                <c:pt idx="1">
                  <c:v>9.3457943925233641E-2</c:v>
                </c:pt>
                <c:pt idx="2">
                  <c:v>0.16260162601626016</c:v>
                </c:pt>
                <c:pt idx="3">
                  <c:v>0.2608695652173913</c:v>
                </c:pt>
                <c:pt idx="4">
                  <c:v>0.23333333333333334</c:v>
                </c:pt>
                <c:pt idx="5">
                  <c:v>0.15151515151515152</c:v>
                </c:pt>
                <c:pt idx="6">
                  <c:v>0</c:v>
                </c:pt>
                <c:pt idx="7">
                  <c:v>6.25E-2</c:v>
                </c:pt>
                <c:pt idx="8">
                  <c:v>7.8947368421052627E-2</c:v>
                </c:pt>
                <c:pt idx="9">
                  <c:v>7.6923076923076927E-2</c:v>
                </c:pt>
                <c:pt idx="10">
                  <c:v>0</c:v>
                </c:pt>
                <c:pt idx="11">
                  <c:v>0.1377245508982036</c:v>
                </c:pt>
                <c:pt idx="12">
                  <c:v>2.643171806167401E-2</c:v>
                </c:pt>
              </c:numCache>
            </c:numRef>
          </c:val>
          <c:extLst>
            <c:ext xmlns:c16="http://schemas.microsoft.com/office/drawing/2014/chart" uri="{C3380CC4-5D6E-409C-BE32-E72D297353CC}">
              <c16:uniqueId val="{00000005-F6E6-4CB0-9C32-A4835F6596C6}"/>
            </c:ext>
          </c:extLst>
        </c:ser>
        <c:ser>
          <c:idx val="2"/>
          <c:order val="2"/>
          <c:tx>
            <c:strRef>
              <c:f>'48（問28）'!$BH$10</c:f>
              <c:strCache>
                <c:ptCount val="1"/>
                <c:pt idx="0">
                  <c:v>なし</c:v>
                </c:pt>
              </c:strCache>
            </c:strRef>
          </c:tx>
          <c:spPr>
            <a:solidFill>
              <a:schemeClr val="bg1"/>
            </a:solidFill>
            <a:ln w="12700">
              <a:solidFill>
                <a:srgbClr val="000000"/>
              </a:solidFill>
              <a:prstDash val="solid"/>
            </a:ln>
          </c:spPr>
          <c:invertIfNegative val="0"/>
          <c:dLbls>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'48（問28）'!$BE$11:$BE$23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'48（問28）'!$BH$11:$BH$23</c:f>
              <c:numCache>
                <c:formatCode>0.0%</c:formatCode>
                <c:ptCount val="13"/>
                <c:pt idx="0">
                  <c:v>0</c:v>
                </c:pt>
                <c:pt idx="1">
                  <c:v>0.55140186915887845</c:v>
                </c:pt>
                <c:pt idx="2">
                  <c:v>0.54471544715447151</c:v>
                </c:pt>
                <c:pt idx="3">
                  <c:v>0.43478260869565216</c:v>
                </c:pt>
                <c:pt idx="4">
                  <c:v>0.4</c:v>
                </c:pt>
                <c:pt idx="5">
                  <c:v>0.63636363636363635</c:v>
                </c:pt>
                <c:pt idx="6">
                  <c:v>0.72222222222222221</c:v>
                </c:pt>
                <c:pt idx="7">
                  <c:v>0.625</c:v>
                </c:pt>
                <c:pt idx="8">
                  <c:v>0.65789473684210531</c:v>
                </c:pt>
                <c:pt idx="9">
                  <c:v>0.61538461538461542</c:v>
                </c:pt>
                <c:pt idx="10">
                  <c:v>0.16666666666666666</c:v>
                </c:pt>
                <c:pt idx="11">
                  <c:v>0.56886227544910184</c:v>
                </c:pt>
                <c:pt idx="12">
                  <c:v>0.59471365638766516</c:v>
                </c:pt>
              </c:numCache>
            </c:numRef>
          </c:val>
          <c:extLst>
            <c:ext xmlns:c16="http://schemas.microsoft.com/office/drawing/2014/chart" uri="{C3380CC4-5D6E-409C-BE32-E72D297353CC}">
              <c16:uniqueId val="{00000006-F6E6-4CB0-9C32-A4835F6596C6}"/>
            </c:ext>
          </c:extLst>
        </c:ser>
        <c:ser>
          <c:idx val="3"/>
          <c:order val="3"/>
          <c:tx>
            <c:strRef>
              <c:f>'48（問28）'!$BI$10</c:f>
              <c:strCache>
                <c:ptCount val="1"/>
                <c:pt idx="0">
                  <c:v>無回答</c:v>
                </c:pt>
              </c:strCache>
            </c:strRef>
          </c:tx>
          <c:spPr>
            <a:pattFill prst="ltUpDiag">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4"/>
              <c:layout>
                <c:manualLayout>
                  <c:x val="-2.198900549725137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6E6-4CB0-9C32-A4835F6596C6}"/>
                </c:ext>
              </c:extLst>
            </c:dLbl>
            <c:dLbl>
              <c:idx val="6"/>
              <c:layout>
                <c:manualLayout>
                  <c:x val="-1.399300349825087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6E6-4CB0-9C32-A4835F6596C6}"/>
                </c:ext>
              </c:extLst>
            </c:dLbl>
            <c:dLbl>
              <c:idx val="7"/>
              <c:layout>
                <c:manualLayout>
                  <c:x val="-9.995002498750625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6E6-4CB0-9C32-A4835F6596C6}"/>
                </c:ext>
              </c:extLst>
            </c:dLbl>
            <c:dLbl>
              <c:idx val="8"/>
              <c:layout>
                <c:manualLayout>
                  <c:x val="-1.9990004997501249E-3"/>
                  <c:y val="3.401360544217624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6E6-4CB0-9C32-A4835F6596C6}"/>
                </c:ext>
              </c:extLst>
            </c:dLbl>
            <c:dLbl>
              <c:idx val="11"/>
              <c:layout>
                <c:manualLayout>
                  <c:x val="-5.9970014992503746E-3"/>
                  <c:y val="-3.401360544217686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6E6-4CB0-9C32-A4835F6596C6}"/>
                </c:ext>
              </c:extLst>
            </c:dLbl>
            <c:dLbl>
              <c:idx val="12"/>
              <c:layout>
                <c:manualLayout>
                  <c:x val="1.9990004997501249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6E6-4CB0-9C32-A4835F6596C6}"/>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'48（問28）'!$BE$11:$BE$23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'48（問28）'!$BI$11:$BI$23</c:f>
              <c:numCache>
                <c:formatCode>0.0%</c:formatCode>
                <c:ptCount val="13"/>
                <c:pt idx="0">
                  <c:v>0</c:v>
                </c:pt>
                <c:pt idx="1">
                  <c:v>0.15887850467289719</c:v>
                </c:pt>
                <c:pt idx="2">
                  <c:v>7.3170731707317069E-2</c:v>
                </c:pt>
                <c:pt idx="3">
                  <c:v>0</c:v>
                </c:pt>
                <c:pt idx="4">
                  <c:v>4.6666666666666669E-2</c:v>
                </c:pt>
                <c:pt idx="5">
                  <c:v>9.0909090909090912E-2</c:v>
                </c:pt>
                <c:pt idx="6">
                  <c:v>0.16666666666666666</c:v>
                </c:pt>
                <c:pt idx="7">
                  <c:v>0</c:v>
                </c:pt>
                <c:pt idx="8">
                  <c:v>6.3157894736842107E-2</c:v>
                </c:pt>
                <c:pt idx="9">
                  <c:v>7.6923076923076927E-2</c:v>
                </c:pt>
                <c:pt idx="10">
                  <c:v>0.16666666666666666</c:v>
                </c:pt>
                <c:pt idx="11">
                  <c:v>5.9880239520958084E-2</c:v>
                </c:pt>
                <c:pt idx="12">
                  <c:v>8.8105726872246701E-2</c:v>
                </c:pt>
              </c:numCache>
            </c:numRef>
          </c:val>
          <c:extLst>
            <c:ext xmlns:c16="http://schemas.microsoft.com/office/drawing/2014/chart" uri="{C3380CC4-5D6E-409C-BE32-E72D297353CC}">
              <c16:uniqueId val="{0000000D-F6E6-4CB0-9C32-A4835F6596C6}"/>
            </c:ext>
          </c:extLst>
        </c:ser>
        <c:dLbls>
          <c:showLegendKey val="0"/>
          <c:showVal val="0"/>
          <c:showCatName val="0"/>
          <c:showSerName val="0"/>
          <c:showPercent val="0"/>
          <c:showBubbleSize val="0"/>
        </c:dLbls>
        <c:gapWidth val="20"/>
        <c:overlap val="100"/>
        <c:axId val="103953152"/>
        <c:axId val="103954688"/>
      </c:barChart>
      <c:catAx>
        <c:axId val="10395315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3954688"/>
        <c:crosses val="autoZero"/>
        <c:auto val="1"/>
        <c:lblAlgn val="ctr"/>
        <c:lblOffset val="100"/>
        <c:tickLblSkip val="1"/>
        <c:tickMarkSkip val="1"/>
        <c:noMultiLvlLbl val="0"/>
      </c:catAx>
      <c:valAx>
        <c:axId val="10395468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03953152"/>
        <c:crosses val="autoZero"/>
        <c:crossBetween val="between"/>
      </c:valAx>
      <c:spPr>
        <a:solidFill>
          <a:srgbClr val="FFFFFF"/>
        </a:solidFill>
        <a:ln w="25400">
          <a:noFill/>
        </a:ln>
      </c:spPr>
    </c:plotArea>
    <c:legend>
      <c:legendPos val="r"/>
      <c:layout>
        <c:manualLayout>
          <c:xMode val="edge"/>
          <c:yMode val="edge"/>
          <c:x val="0.83958083950150908"/>
          <c:y val="0.20153061224489796"/>
          <c:w val="0.15442294600731132"/>
          <c:h val="0.55102040816326525"/>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2518869530448964"/>
          <c:y val="2.2123893805309734E-2"/>
        </c:manualLayout>
      </c:layout>
      <c:overlay val="0"/>
      <c:spPr>
        <a:noFill/>
        <a:ln w="25400">
          <a:noFill/>
        </a:ln>
      </c:spPr>
    </c:title>
    <c:autoTitleDeleted val="0"/>
    <c:plotArea>
      <c:layout>
        <c:manualLayout>
          <c:layoutTarget val="inner"/>
          <c:xMode val="edge"/>
          <c:yMode val="edge"/>
          <c:x val="0.14027169982516119"/>
          <c:y val="0.12389407298740189"/>
          <c:w val="0.66817594647899359"/>
          <c:h val="0.75221401456636861"/>
        </c:manualLayout>
      </c:layout>
      <c:barChart>
        <c:barDir val="bar"/>
        <c:grouping val="percentStacked"/>
        <c:varyColors val="0"/>
        <c:ser>
          <c:idx val="0"/>
          <c:order val="0"/>
          <c:tx>
            <c:strRef>
              <c:f>'48（問28）'!$BF$29</c:f>
              <c:strCache>
                <c:ptCount val="1"/>
                <c:pt idx="0">
                  <c:v>常用雇用で再雇用</c:v>
                </c:pt>
              </c:strCache>
            </c:strRef>
          </c:tx>
          <c:spPr>
            <a:pattFill prst="pct60">
              <a:fgClr>
                <a:schemeClr val="tx1"/>
              </a:fgClr>
              <a:bgClr>
                <a:schemeClr val="bg1"/>
              </a:bgClr>
            </a:pattFill>
            <a:ln w="12700">
              <a:solidFill>
                <a:srgbClr val="000000"/>
              </a:solidFill>
              <a:prstDash val="solid"/>
            </a:ln>
          </c:spPr>
          <c:invertIfNegative val="0"/>
          <c:dLbls>
            <c:dLbl>
              <c:idx val="5"/>
              <c:layout>
                <c:manualLayout>
                  <c:x val="3.4597440696019378E-3"/>
                  <c:y val="-5.4571534931598994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2C3-4DA3-AA70-1F11F19865F3}"/>
                </c:ext>
              </c:extLst>
            </c:dLbl>
            <c:numFmt formatCode="0.0%;\-#;;" sourceLinked="0"/>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'48（問28）'!$BE$30:$BE$35</c:f>
              <c:strCache>
                <c:ptCount val="6"/>
                <c:pt idx="0">
                  <c:v>100人以上</c:v>
                </c:pt>
                <c:pt idx="1">
                  <c:v>50～99人</c:v>
                </c:pt>
                <c:pt idx="2">
                  <c:v>30～49人</c:v>
                </c:pt>
                <c:pt idx="3">
                  <c:v>10～29人</c:v>
                </c:pt>
                <c:pt idx="4">
                  <c:v>5～9人</c:v>
                </c:pt>
                <c:pt idx="5">
                  <c:v>1～4人</c:v>
                </c:pt>
              </c:strCache>
            </c:strRef>
          </c:cat>
          <c:val>
            <c:numRef>
              <c:f>'48（問28）'!$BF$30:$BF$35</c:f>
              <c:numCache>
                <c:formatCode>0.0%</c:formatCode>
                <c:ptCount val="6"/>
                <c:pt idx="0">
                  <c:v>0.2857142857142857</c:v>
                </c:pt>
                <c:pt idx="1">
                  <c:v>0.14285714285714285</c:v>
                </c:pt>
                <c:pt idx="2">
                  <c:v>0.3125</c:v>
                </c:pt>
                <c:pt idx="3">
                  <c:v>0.43209876543209874</c:v>
                </c:pt>
                <c:pt idx="4">
                  <c:v>0.25249169435215946</c:v>
                </c:pt>
                <c:pt idx="5">
                  <c:v>0.14495798319327732</c:v>
                </c:pt>
              </c:numCache>
            </c:numRef>
          </c:val>
          <c:extLst>
            <c:ext xmlns:c16="http://schemas.microsoft.com/office/drawing/2014/chart" uri="{C3380CC4-5D6E-409C-BE32-E72D297353CC}">
              <c16:uniqueId val="{00000001-A2C3-4DA3-AA70-1F11F19865F3}"/>
            </c:ext>
          </c:extLst>
        </c:ser>
        <c:ser>
          <c:idx val="1"/>
          <c:order val="1"/>
          <c:tx>
            <c:strRef>
              <c:f>'48（問28）'!$BG$29</c:f>
              <c:strCache>
                <c:ptCount val="1"/>
                <c:pt idx="0">
                  <c:v>パートタイマー・アルバイトで再雇用</c:v>
                </c:pt>
              </c:strCache>
            </c:strRef>
          </c:tx>
          <c:spPr>
            <a:pattFill prst="trellis">
              <a:fgClr>
                <a:schemeClr val="bg1"/>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5"/>
              <c:layout>
                <c:manualLayout>
                  <c:x val="2.5044833196755383E-3"/>
                  <c:y val="-5.456994866792093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2C3-4DA3-AA70-1F11F19865F3}"/>
                </c:ext>
              </c:extLst>
            </c:dLbl>
            <c:numFmt formatCode="0.0%;\-#;;" sourceLinked="0"/>
            <c:spPr>
              <a:solidFill>
                <a:srgbClr val="FFFFFF"/>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'48（問28）'!$BE$30:$BE$35</c:f>
              <c:strCache>
                <c:ptCount val="6"/>
                <c:pt idx="0">
                  <c:v>100人以上</c:v>
                </c:pt>
                <c:pt idx="1">
                  <c:v>50～99人</c:v>
                </c:pt>
                <c:pt idx="2">
                  <c:v>30～49人</c:v>
                </c:pt>
                <c:pt idx="3">
                  <c:v>10～29人</c:v>
                </c:pt>
                <c:pt idx="4">
                  <c:v>5～9人</c:v>
                </c:pt>
                <c:pt idx="5">
                  <c:v>1～4人</c:v>
                </c:pt>
              </c:strCache>
            </c:strRef>
          </c:cat>
          <c:val>
            <c:numRef>
              <c:f>'48（問28）'!$BG$30:$BG$35</c:f>
              <c:numCache>
                <c:formatCode>0.0%</c:formatCode>
                <c:ptCount val="6"/>
                <c:pt idx="0">
                  <c:v>0</c:v>
                </c:pt>
                <c:pt idx="1">
                  <c:v>7.1428571428571425E-2</c:v>
                </c:pt>
                <c:pt idx="2">
                  <c:v>9.375E-2</c:v>
                </c:pt>
                <c:pt idx="3">
                  <c:v>9.8765432098765427E-2</c:v>
                </c:pt>
                <c:pt idx="4">
                  <c:v>0.11627906976744186</c:v>
                </c:pt>
                <c:pt idx="5">
                  <c:v>0.12394957983193278</c:v>
                </c:pt>
              </c:numCache>
            </c:numRef>
          </c:val>
          <c:extLst>
            <c:ext xmlns:c16="http://schemas.microsoft.com/office/drawing/2014/chart" uri="{C3380CC4-5D6E-409C-BE32-E72D297353CC}">
              <c16:uniqueId val="{00000003-A2C3-4DA3-AA70-1F11F19865F3}"/>
            </c:ext>
          </c:extLst>
        </c:ser>
        <c:ser>
          <c:idx val="2"/>
          <c:order val="2"/>
          <c:tx>
            <c:strRef>
              <c:f>'48（問28）'!$BH$29</c:f>
              <c:strCache>
                <c:ptCount val="1"/>
                <c:pt idx="0">
                  <c:v>なし</c:v>
                </c:pt>
              </c:strCache>
            </c:strRef>
          </c:tx>
          <c:spPr>
            <a:solidFill>
              <a:schemeClr val="bg1"/>
            </a:solidFill>
            <a:ln w="12700">
              <a:solidFill>
                <a:srgbClr val="000000"/>
              </a:solidFill>
              <a:prstDash val="solid"/>
            </a:ln>
          </c:spPr>
          <c:invertIfNegative val="0"/>
          <c:dLbls>
            <c:numFmt formatCode="0.0%;\-#;;" sourceLinked="0"/>
            <c:spPr>
              <a:solidFill>
                <a:srgbClr val="FFFFFF"/>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'48（問28）'!$BE$30:$BE$35</c:f>
              <c:strCache>
                <c:ptCount val="6"/>
                <c:pt idx="0">
                  <c:v>100人以上</c:v>
                </c:pt>
                <c:pt idx="1">
                  <c:v>50～99人</c:v>
                </c:pt>
                <c:pt idx="2">
                  <c:v>30～49人</c:v>
                </c:pt>
                <c:pt idx="3">
                  <c:v>10～29人</c:v>
                </c:pt>
                <c:pt idx="4">
                  <c:v>5～9人</c:v>
                </c:pt>
                <c:pt idx="5">
                  <c:v>1～4人</c:v>
                </c:pt>
              </c:strCache>
            </c:strRef>
          </c:cat>
          <c:val>
            <c:numRef>
              <c:f>'48（問28）'!$BH$30:$BH$35</c:f>
              <c:numCache>
                <c:formatCode>0.0%</c:formatCode>
                <c:ptCount val="6"/>
                <c:pt idx="0">
                  <c:v>0.7142857142857143</c:v>
                </c:pt>
                <c:pt idx="1">
                  <c:v>0.7857142857142857</c:v>
                </c:pt>
                <c:pt idx="2">
                  <c:v>0.59375</c:v>
                </c:pt>
                <c:pt idx="3">
                  <c:v>0.42386831275720166</c:v>
                </c:pt>
                <c:pt idx="4">
                  <c:v>0.5714285714285714</c:v>
                </c:pt>
                <c:pt idx="5">
                  <c:v>0.61764705882352944</c:v>
                </c:pt>
              </c:numCache>
            </c:numRef>
          </c:val>
          <c:extLst>
            <c:ext xmlns:c16="http://schemas.microsoft.com/office/drawing/2014/chart" uri="{C3380CC4-5D6E-409C-BE32-E72D297353CC}">
              <c16:uniqueId val="{00000004-A2C3-4DA3-AA70-1F11F19865F3}"/>
            </c:ext>
          </c:extLst>
        </c:ser>
        <c:ser>
          <c:idx val="3"/>
          <c:order val="3"/>
          <c:tx>
            <c:strRef>
              <c:f>'48（問28）'!$BI$29</c:f>
              <c:strCache>
                <c:ptCount val="1"/>
                <c:pt idx="0">
                  <c:v>無回答</c:v>
                </c:pt>
              </c:strCache>
            </c:strRef>
          </c:tx>
          <c:spPr>
            <a:pattFill prst="ltUpDiag">
              <a:fgClr>
                <a:srgbClr xmlns:mc="http://schemas.openxmlformats.org/markup-compatibility/2006" xmlns:a14="http://schemas.microsoft.com/office/drawing/2010/main" val="969696" mc:Ignorable="a14" a14:legacySpreadsheetColorIndex="55"/>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608848667672211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DBB-4EAF-A6ED-B17F57F3D09B}"/>
                </c:ext>
              </c:extLst>
            </c:dLbl>
            <c:dLbl>
              <c:idx val="1"/>
              <c:layout>
                <c:manualLayout>
                  <c:x val="-1.809954751131221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DBB-4EAF-A6ED-B17F57F3D09B}"/>
                </c:ext>
              </c:extLst>
            </c:dLbl>
            <c:dLbl>
              <c:idx val="2"/>
              <c:layout>
                <c:manualLayout>
                  <c:x val="-1.809954751131221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2C3-4DA3-AA70-1F11F19865F3}"/>
                </c:ext>
              </c:extLst>
            </c:dLbl>
            <c:dLbl>
              <c:idx val="3"/>
              <c:layout>
                <c:manualLayout>
                  <c:x val="-2.212166918049271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2C3-4DA3-AA70-1F11F19865F3}"/>
                </c:ext>
              </c:extLst>
            </c:dLbl>
            <c:dLbl>
              <c:idx val="4"/>
              <c:layout>
                <c:manualLayout>
                  <c:x val="-2.0110608345902465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A2C3-4DA3-AA70-1F11F19865F3}"/>
                </c:ext>
              </c:extLst>
            </c:dLbl>
            <c:dLbl>
              <c:idx val="5"/>
              <c:layout>
                <c:manualLayout>
                  <c:x val="-1.608848667672196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2C3-4DA3-AA70-1F11F19865F3}"/>
                </c:ext>
              </c:extLst>
            </c:dLbl>
            <c:numFmt formatCode="0.0%;\-#;;" sourceLinked="0"/>
            <c:spPr>
              <a:solidFill>
                <a:srgbClr val="FFFFFF"/>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'48（問28）'!$BE$30:$BE$35</c:f>
              <c:strCache>
                <c:ptCount val="6"/>
                <c:pt idx="0">
                  <c:v>100人以上</c:v>
                </c:pt>
                <c:pt idx="1">
                  <c:v>50～99人</c:v>
                </c:pt>
                <c:pt idx="2">
                  <c:v>30～49人</c:v>
                </c:pt>
                <c:pt idx="3">
                  <c:v>10～29人</c:v>
                </c:pt>
                <c:pt idx="4">
                  <c:v>5～9人</c:v>
                </c:pt>
                <c:pt idx="5">
                  <c:v>1～4人</c:v>
                </c:pt>
              </c:strCache>
            </c:strRef>
          </c:cat>
          <c:val>
            <c:numRef>
              <c:f>'48（問28）'!$BI$30:$BI$35</c:f>
              <c:numCache>
                <c:formatCode>0.0%</c:formatCode>
                <c:ptCount val="6"/>
                <c:pt idx="0">
                  <c:v>0</c:v>
                </c:pt>
                <c:pt idx="1">
                  <c:v>0</c:v>
                </c:pt>
                <c:pt idx="2">
                  <c:v>0</c:v>
                </c:pt>
                <c:pt idx="3">
                  <c:v>4.5267489711934158E-2</c:v>
                </c:pt>
                <c:pt idx="4">
                  <c:v>5.9800664451827246E-2</c:v>
                </c:pt>
                <c:pt idx="5">
                  <c:v>0.1134453781512605</c:v>
                </c:pt>
              </c:numCache>
            </c:numRef>
          </c:val>
          <c:extLst>
            <c:ext xmlns:c16="http://schemas.microsoft.com/office/drawing/2014/chart" uri="{C3380CC4-5D6E-409C-BE32-E72D297353CC}">
              <c16:uniqueId val="{00000009-A2C3-4DA3-AA70-1F11F19865F3}"/>
            </c:ext>
          </c:extLst>
        </c:ser>
        <c:dLbls>
          <c:showLegendKey val="0"/>
          <c:showVal val="0"/>
          <c:showCatName val="0"/>
          <c:showSerName val="0"/>
          <c:showPercent val="0"/>
          <c:showBubbleSize val="0"/>
        </c:dLbls>
        <c:gapWidth val="50"/>
        <c:overlap val="100"/>
        <c:axId val="104020224"/>
        <c:axId val="104046592"/>
      </c:barChart>
      <c:catAx>
        <c:axId val="10402022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046592"/>
        <c:crosses val="autoZero"/>
        <c:auto val="1"/>
        <c:lblAlgn val="ctr"/>
        <c:lblOffset val="100"/>
        <c:tickLblSkip val="1"/>
        <c:tickMarkSkip val="1"/>
        <c:noMultiLvlLbl val="0"/>
      </c:catAx>
      <c:valAx>
        <c:axId val="104046592"/>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020224"/>
        <c:crosses val="autoZero"/>
        <c:crossBetween val="between"/>
      </c:valAx>
      <c:spPr>
        <a:solidFill>
          <a:srgbClr val="FFFFFF"/>
        </a:solidFill>
        <a:ln w="25400">
          <a:noFill/>
        </a:ln>
      </c:spPr>
    </c:plotArea>
    <c:legend>
      <c:legendPos val="r"/>
      <c:layout>
        <c:manualLayout>
          <c:xMode val="edge"/>
          <c:yMode val="edge"/>
          <c:x val="0.84464681733787794"/>
          <c:y val="2.5074210856386316E-2"/>
          <c:w val="0.1493214253195726"/>
          <c:h val="0.9085564304461941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1.4025091523753704E-2"/>
          <c:y val="4.2124542124542128E-2"/>
        </c:manualLayout>
      </c:layout>
      <c:overlay val="0"/>
      <c:spPr>
        <a:noFill/>
        <a:ln w="25400">
          <a:noFill/>
        </a:ln>
      </c:spPr>
      <c:txPr>
        <a:bodyPr/>
        <a:lstStyle/>
        <a:p>
          <a:pPr>
            <a:defRPr sz="1000" b="0" i="0" u="none" strike="noStrike" baseline="0">
              <a:solidFill>
                <a:srgbClr val="000000"/>
              </a:solidFill>
              <a:latin typeface="ＭＳ Ｐゴシック" panose="020B0600070205080204" pitchFamily="50" charset="-128"/>
              <a:ea typeface="ＭＳ Ｐゴシック" panose="020B0600070205080204" pitchFamily="50" charset="-128"/>
              <a:cs typeface="HG丸ｺﾞｼｯｸM-PRO"/>
            </a:defRPr>
          </a:pPr>
          <a:endParaRPr lang="ja-JP"/>
        </a:p>
      </c:txPr>
    </c:title>
    <c:autoTitleDeleted val="0"/>
    <c:view3D>
      <c:rotX val="50"/>
      <c:rotY val="0"/>
      <c:rAngAx val="0"/>
    </c:view3D>
    <c:floor>
      <c:thickness val="0"/>
    </c:floor>
    <c:sideWall>
      <c:thickness val="0"/>
    </c:sideWall>
    <c:backWall>
      <c:thickness val="0"/>
    </c:backWall>
    <c:plotArea>
      <c:layout>
        <c:manualLayout>
          <c:layoutTarget val="inner"/>
          <c:xMode val="edge"/>
          <c:yMode val="edge"/>
          <c:x val="2.4811558749331077E-2"/>
          <c:y val="0.18498168498168499"/>
          <c:w val="0.54261193079020464"/>
          <c:h val="0.80769230769230771"/>
        </c:manualLayout>
      </c:layout>
      <c:pie3DChart>
        <c:varyColors val="1"/>
        <c:ser>
          <c:idx val="0"/>
          <c:order val="0"/>
          <c:tx>
            <c:strRef>
              <c:f>'49（問29）'!$BG$6</c:f>
              <c:strCache>
                <c:ptCount val="1"/>
                <c:pt idx="0">
                  <c:v>全　体</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6C37-4A62-A79C-53BA0FB99ED7}"/>
              </c:ext>
            </c:extLst>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6C37-4A62-A79C-53BA0FB99ED7}"/>
              </c:ext>
            </c:extLst>
          </c:dPt>
          <c:dPt>
            <c:idx val="2"/>
            <c:bubble3D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5-6C37-4A62-A79C-53BA0FB99ED7}"/>
              </c:ext>
            </c:extLst>
          </c:dPt>
          <c:dPt>
            <c:idx val="3"/>
            <c:bubble3D val="0"/>
            <c:spPr>
              <a:pattFill prst="pct5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7-6C37-4A62-A79C-53BA0FB99ED7}"/>
              </c:ext>
            </c:extLst>
          </c:dPt>
          <c:dPt>
            <c:idx val="4"/>
            <c:bubble3D val="0"/>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9-6C37-4A62-A79C-53BA0FB99ED7}"/>
              </c:ext>
            </c:extLst>
          </c:dPt>
          <c:dLbls>
            <c:dLbl>
              <c:idx val="0"/>
              <c:layout>
                <c:manualLayout>
                  <c:x val="0.25026968716289105"/>
                  <c:y val="2.197802197802198E-2"/>
                </c:manualLayout>
              </c:layout>
              <c:numFmt formatCode="0.0%" sourceLinked="0"/>
              <c:spPr>
                <a:noFill/>
                <a:ln w="25400">
                  <a:noFill/>
                </a:ln>
              </c:spPr>
              <c:txPr>
                <a:bodyPr/>
                <a:lstStyle/>
                <a:p>
                  <a:pPr>
                    <a:defRPr sz="900" b="0" i="0" u="none" strike="noStrike" baseline="0">
                      <a:solidFill>
                        <a:srgbClr val="000000"/>
                      </a:solidFill>
                      <a:latin typeface="ＭＳ Ｐゴシック" panose="020B0600070205080204" pitchFamily="50" charset="-128"/>
                      <a:ea typeface="ＭＳ Ｐゴシック" panose="020B0600070205080204" pitchFamily="50" charset="-128"/>
                      <a:cs typeface="Arial Narrow"/>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6C37-4A62-A79C-53BA0FB99ED7}"/>
                </c:ext>
              </c:extLst>
            </c:dLbl>
            <c:dLbl>
              <c:idx val="1"/>
              <c:layout>
                <c:manualLayout>
                  <c:x val="0.16396979503775622"/>
                  <c:y val="0.2783882783882784"/>
                </c:manualLayout>
              </c:layout>
              <c:numFmt formatCode="0.0%" sourceLinked="0"/>
              <c:spPr>
                <a:noFill/>
                <a:ln w="25400">
                  <a:noFill/>
                </a:ln>
              </c:spPr>
              <c:txPr>
                <a:bodyPr/>
                <a:lstStyle/>
                <a:p>
                  <a:pPr>
                    <a:defRPr sz="900" b="0" i="0" u="none" strike="noStrike" baseline="0">
                      <a:solidFill>
                        <a:srgbClr val="000000"/>
                      </a:solidFill>
                      <a:latin typeface="ＭＳ Ｐゴシック" panose="020B0600070205080204" pitchFamily="50" charset="-128"/>
                      <a:ea typeface="ＭＳ Ｐゴシック" panose="020B0600070205080204" pitchFamily="50" charset="-128"/>
                      <a:cs typeface="Arial Narrow"/>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C37-4A62-A79C-53BA0FB99ED7}"/>
                </c:ext>
              </c:extLst>
            </c:dLbl>
            <c:dLbl>
              <c:idx val="2"/>
              <c:layout>
                <c:manualLayout>
                  <c:x val="1.9417475728155262E-2"/>
                  <c:y val="4.3956332381529233E-2"/>
                </c:manualLayout>
              </c:layout>
              <c:dLblPos val="bestFit"/>
              <c:showLegendKey val="0"/>
              <c:showVal val="0"/>
              <c:showCatName val="1"/>
              <c:showSerName val="0"/>
              <c:showPercent val="1"/>
              <c:showBubbleSize val="0"/>
              <c:extLst>
                <c:ext xmlns:c15="http://schemas.microsoft.com/office/drawing/2012/chart" uri="{CE6537A1-D6FC-4f65-9D91-7224C49458BB}">
                  <c15:layout>
                    <c:manualLayout>
                      <c:w val="0.21111128099278853"/>
                      <c:h val="0.28637362637362634"/>
                    </c:manualLayout>
                  </c15:layout>
                </c:ext>
                <c:ext xmlns:c16="http://schemas.microsoft.com/office/drawing/2014/chart" uri="{C3380CC4-5D6E-409C-BE32-E72D297353CC}">
                  <c16:uniqueId val="{00000005-6C37-4A62-A79C-53BA0FB99ED7}"/>
                </c:ext>
              </c:extLst>
            </c:dLbl>
            <c:dLbl>
              <c:idx val="3"/>
              <c:layout>
                <c:manualLayout>
                  <c:x val="7.3354908306364611E-2"/>
                  <c:y val="4.3956043956043959E-2"/>
                </c:manualLayout>
              </c:layout>
              <c:numFmt formatCode="0.0%" sourceLinked="0"/>
              <c:spPr>
                <a:noFill/>
                <a:ln w="25400">
                  <a:noFill/>
                </a:ln>
              </c:spPr>
              <c:txPr>
                <a:bodyPr/>
                <a:lstStyle/>
                <a:p>
                  <a:pPr>
                    <a:defRPr sz="900" b="0" i="0" u="none" strike="noStrike" baseline="0">
                      <a:solidFill>
                        <a:srgbClr val="000000"/>
                      </a:solidFill>
                      <a:latin typeface="ＭＳ Ｐゴシック" panose="020B0600070205080204" pitchFamily="50" charset="-128"/>
                      <a:ea typeface="ＭＳ Ｐゴシック" panose="020B0600070205080204" pitchFamily="50" charset="-128"/>
                      <a:cs typeface="Arial Narrow"/>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6C37-4A62-A79C-53BA0FB99ED7}"/>
                </c:ext>
              </c:extLst>
            </c:dLbl>
            <c:dLbl>
              <c:idx val="4"/>
              <c:layout>
                <c:manualLayout>
                  <c:x val="0.1121898597626753"/>
                  <c:y val="-5.7685097055175796E-7"/>
                </c:manualLayout>
              </c:layout>
              <c:numFmt formatCode="0.0%" sourceLinked="0"/>
              <c:spPr>
                <a:noFill/>
                <a:ln w="25400">
                  <a:noFill/>
                </a:ln>
              </c:spPr>
              <c:txPr>
                <a:bodyPr/>
                <a:lstStyle/>
                <a:p>
                  <a:pPr>
                    <a:defRPr sz="900" b="0" i="0" u="none" strike="noStrike" baseline="0">
                      <a:solidFill>
                        <a:srgbClr val="000000"/>
                      </a:solidFill>
                      <a:latin typeface="ＭＳ Ｐゴシック" panose="020B0600070205080204" pitchFamily="50" charset="-128"/>
                      <a:ea typeface="ＭＳ Ｐゴシック" panose="020B0600070205080204" pitchFamily="50" charset="-128"/>
                      <a:cs typeface="Arial Narrow"/>
                    </a:defRPr>
                  </a:pPr>
                  <a:endParaRPr lang="ja-JP"/>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9-6C37-4A62-A79C-53BA0FB99ED7}"/>
                </c:ext>
              </c:extLst>
            </c:dLbl>
            <c:numFmt formatCode="0.0%" sourceLinked="0"/>
            <c:spPr>
              <a:noFill/>
              <a:ln w="25400">
                <a:noFill/>
              </a:ln>
            </c:spPr>
            <c:txPr>
              <a:bodyPr/>
              <a:lstStyle/>
              <a:p>
                <a:pPr>
                  <a:defRPr sz="925" b="0" i="0" u="none" strike="noStrike" baseline="0">
                    <a:solidFill>
                      <a:srgbClr val="000000"/>
                    </a:solidFill>
                    <a:latin typeface="ＭＳ Ｐゴシック" panose="020B0600070205080204" pitchFamily="50" charset="-128"/>
                    <a:ea typeface="ＭＳ Ｐゴシック" panose="020B0600070205080204" pitchFamily="50" charset="-128"/>
                    <a:cs typeface="Arial Narrow"/>
                  </a:defRPr>
                </a:pPr>
                <a:endParaRPr lang="ja-JP"/>
              </a:p>
            </c:txPr>
            <c:dLblPos val="outEnd"/>
            <c:showLegendKey val="0"/>
            <c:showVal val="0"/>
            <c:showCatName val="1"/>
            <c:showSerName val="0"/>
            <c:showPercent val="1"/>
            <c:showBubbleSize val="0"/>
            <c:showLeaderLines val="1"/>
            <c:extLst>
              <c:ext xmlns:c15="http://schemas.microsoft.com/office/drawing/2012/chart" uri="{CE6537A1-D6FC-4f65-9D91-7224C49458BB}"/>
            </c:extLst>
          </c:dLbls>
          <c:cat>
            <c:strRef>
              <c:f>'49（問29）'!$BH$5:$BL$5</c:f>
              <c:strCache>
                <c:ptCount val="5"/>
                <c:pt idx="0">
                  <c:v>策定した</c:v>
                </c:pt>
                <c:pt idx="1">
                  <c:v>策定中</c:v>
                </c:pt>
                <c:pt idx="2">
                  <c:v>策定しない</c:v>
                </c:pt>
                <c:pt idx="3">
                  <c:v>知らない</c:v>
                </c:pt>
                <c:pt idx="4">
                  <c:v>無回答</c:v>
                </c:pt>
              </c:strCache>
            </c:strRef>
          </c:cat>
          <c:val>
            <c:numRef>
              <c:f>'49（問29）'!$BH$6:$BL$6</c:f>
              <c:numCache>
                <c:formatCode>0.0%</c:formatCode>
                <c:ptCount val="5"/>
                <c:pt idx="0">
                  <c:v>3.1686859273066172E-2</c:v>
                </c:pt>
                <c:pt idx="1">
                  <c:v>7.9217148182665426E-2</c:v>
                </c:pt>
                <c:pt idx="2">
                  <c:v>0.42684063373718545</c:v>
                </c:pt>
                <c:pt idx="3">
                  <c:v>0.37558247903075487</c:v>
                </c:pt>
                <c:pt idx="4">
                  <c:v>8.6672879776328052E-2</c:v>
                </c:pt>
              </c:numCache>
            </c:numRef>
          </c:val>
          <c:extLst>
            <c:ext xmlns:c16="http://schemas.microsoft.com/office/drawing/2014/chart" uri="{C3380CC4-5D6E-409C-BE32-E72D297353CC}">
              <c16:uniqueId val="{0000000A-6C37-4A62-A79C-53BA0FB99ED7}"/>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6651564185544763"/>
          <c:y val="0.2708055723803755"/>
          <c:w val="0.21622437971952535"/>
          <c:h val="0.50989010989010985"/>
        </c:manualLayout>
      </c:layout>
      <c:overlay val="0"/>
      <c:spPr>
        <a:solidFill>
          <a:sysClr val="window" lastClr="FFFFFF"/>
        </a:solidFill>
        <a:ln>
          <a:solidFill>
            <a:sysClr val="windowText" lastClr="000000"/>
          </a:solidFill>
        </a:ln>
      </c:sp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4457847136577806"/>
          <c:y val="1.3054830287206266E-2"/>
        </c:manualLayout>
      </c:layout>
      <c:overlay val="0"/>
      <c:spPr>
        <a:noFill/>
        <a:ln w="25400">
          <a:noFill/>
        </a:ln>
      </c:spPr>
    </c:title>
    <c:autoTitleDeleted val="0"/>
    <c:plotArea>
      <c:layout>
        <c:manualLayout>
          <c:layoutTarget val="inner"/>
          <c:xMode val="edge"/>
          <c:yMode val="edge"/>
          <c:x val="0.14759046997840236"/>
          <c:y val="9.6605744125326368E-2"/>
          <c:w val="0.66716916531053316"/>
          <c:h val="0.83028720626631858"/>
        </c:manualLayout>
      </c:layout>
      <c:barChart>
        <c:barDir val="bar"/>
        <c:grouping val="percentStacked"/>
        <c:varyColors val="0"/>
        <c:ser>
          <c:idx val="0"/>
          <c:order val="0"/>
          <c:tx>
            <c:strRef>
              <c:f>'49（問29）'!$BH$10</c:f>
              <c:strCache>
                <c:ptCount val="1"/>
                <c:pt idx="0">
                  <c:v>策定した</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8072289156626505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8DF-436F-BEF1-06257AD9AFC8}"/>
                </c:ext>
              </c:extLst>
            </c:dLbl>
            <c:dLbl>
              <c:idx val="2"/>
              <c:layout>
                <c:manualLayout>
                  <c:x val="-4.016222369794137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18DF-436F-BEF1-06257AD9AFC8}"/>
                </c:ext>
              </c:extLst>
            </c:dLbl>
            <c:dLbl>
              <c:idx val="8"/>
              <c:layout>
                <c:manualLayout>
                  <c:x val="1.4891313659978292E-4"/>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8DF-436F-BEF1-06257AD9AFC8}"/>
                </c:ext>
              </c:extLst>
            </c:dLbl>
            <c:dLbl>
              <c:idx val="9"/>
              <c:layout>
                <c:manualLayout>
                  <c:x val="1.204819277108433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8DF-436F-BEF1-06257AD9AFC8}"/>
                </c:ext>
              </c:extLst>
            </c:dLbl>
            <c:numFmt formatCode="0.0%;\-#;;" sourceLinked="0"/>
            <c:spPr>
              <a:solidFill>
                <a:schemeClr val="bg1"/>
              </a:solidFill>
              <a:ln w="3175">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'49（問29）'!$BG$11:$BG$23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'49（問29）'!$BH$11:$BH$23</c:f>
              <c:numCache>
                <c:formatCode>0.0%</c:formatCode>
                <c:ptCount val="13"/>
                <c:pt idx="0">
                  <c:v>0</c:v>
                </c:pt>
                <c:pt idx="1">
                  <c:v>2.8037383177570093E-2</c:v>
                </c:pt>
                <c:pt idx="2">
                  <c:v>2.4390243902439025E-2</c:v>
                </c:pt>
                <c:pt idx="3">
                  <c:v>4.3478260869565216E-2</c:v>
                </c:pt>
                <c:pt idx="4">
                  <c:v>4.6666666666666669E-2</c:v>
                </c:pt>
                <c:pt idx="5">
                  <c:v>0</c:v>
                </c:pt>
                <c:pt idx="6">
                  <c:v>0</c:v>
                </c:pt>
                <c:pt idx="7">
                  <c:v>0.125</c:v>
                </c:pt>
                <c:pt idx="8">
                  <c:v>5.263157894736842E-3</c:v>
                </c:pt>
                <c:pt idx="9">
                  <c:v>0</c:v>
                </c:pt>
                <c:pt idx="10">
                  <c:v>0</c:v>
                </c:pt>
                <c:pt idx="11">
                  <c:v>2.9940119760479042E-2</c:v>
                </c:pt>
                <c:pt idx="12">
                  <c:v>5.2863436123348019E-2</c:v>
                </c:pt>
              </c:numCache>
            </c:numRef>
          </c:val>
          <c:extLst>
            <c:ext xmlns:c16="http://schemas.microsoft.com/office/drawing/2014/chart" uri="{C3380CC4-5D6E-409C-BE32-E72D297353CC}">
              <c16:uniqueId val="{00000004-18DF-436F-BEF1-06257AD9AFC8}"/>
            </c:ext>
          </c:extLst>
        </c:ser>
        <c:ser>
          <c:idx val="1"/>
          <c:order val="1"/>
          <c:tx>
            <c:strRef>
              <c:f>'49（問29）'!$BI$10</c:f>
              <c:strCache>
                <c:ptCount val="1"/>
                <c:pt idx="0">
                  <c:v>策定中</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2.610441767068272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8DF-436F-BEF1-06257AD9AFC8}"/>
                </c:ext>
              </c:extLst>
            </c:dLbl>
            <c:dLbl>
              <c:idx val="2"/>
              <c:layout>
                <c:manualLayout>
                  <c:x val="1.2048192771084338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8DF-436F-BEF1-06257AD9AFC8}"/>
                </c:ext>
              </c:extLst>
            </c:dLbl>
            <c:dLbl>
              <c:idx val="5"/>
              <c:layout>
                <c:manualLayout>
                  <c:x val="1.4056224899598376E-2"/>
                  <c:y val="-6.3822877450126334E-17"/>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8DF-436F-BEF1-06257AD9AFC8}"/>
                </c:ext>
              </c:extLst>
            </c:dLbl>
            <c:dLbl>
              <c:idx val="6"/>
              <c:layout>
                <c:manualLayout>
                  <c:x val="6.0240963855421872E-3"/>
                  <c:y val="-6.3822877450126334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3CC-4DB2-8F33-D9D3D21D54F9}"/>
                </c:ext>
              </c:extLst>
            </c:dLbl>
            <c:dLbl>
              <c:idx val="8"/>
              <c:layout>
                <c:manualLayout>
                  <c:x val="1.021893034883992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18DF-436F-BEF1-06257AD9AFC8}"/>
                </c:ext>
              </c:extLst>
            </c:dLbl>
            <c:dLbl>
              <c:idx val="9"/>
              <c:layout>
                <c:manualLayout>
                  <c:x val="1.606425702811244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18DF-436F-BEF1-06257AD9AFC8}"/>
                </c:ext>
              </c:extLst>
            </c:dLbl>
            <c:dLbl>
              <c:idx val="10"/>
              <c:layout>
                <c:manualLayout>
                  <c:x val="8.0321285140562242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18DF-436F-BEF1-06257AD9AFC8}"/>
                </c:ext>
              </c:extLst>
            </c:dLbl>
            <c:dLbl>
              <c:idx val="11"/>
              <c:layout>
                <c:manualLayout>
                  <c:x val="8.0321285140562242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18DF-436F-BEF1-06257AD9AFC8}"/>
                </c:ext>
              </c:extLst>
            </c:dLbl>
            <c:dLbl>
              <c:idx val="12"/>
              <c:layout>
                <c:manualLayout>
                  <c:x val="1.4056224899598393E-2"/>
                  <c:y val="3.481288076588337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18DF-436F-BEF1-06257AD9AFC8}"/>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'49（問29）'!$BG$11:$BG$23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'49（問29）'!$BI$11:$BI$23</c:f>
              <c:numCache>
                <c:formatCode>0.0%</c:formatCode>
                <c:ptCount val="13"/>
                <c:pt idx="0">
                  <c:v>0</c:v>
                </c:pt>
                <c:pt idx="1">
                  <c:v>5.6074766355140186E-2</c:v>
                </c:pt>
                <c:pt idx="2">
                  <c:v>4.878048780487805E-2</c:v>
                </c:pt>
                <c:pt idx="3">
                  <c:v>4.3478260869565216E-2</c:v>
                </c:pt>
                <c:pt idx="4">
                  <c:v>0.12</c:v>
                </c:pt>
                <c:pt idx="5">
                  <c:v>3.0303030303030304E-2</c:v>
                </c:pt>
                <c:pt idx="6">
                  <c:v>0</c:v>
                </c:pt>
                <c:pt idx="7">
                  <c:v>6.25E-2</c:v>
                </c:pt>
                <c:pt idx="8">
                  <c:v>7.8947368421052627E-2</c:v>
                </c:pt>
                <c:pt idx="9">
                  <c:v>0</c:v>
                </c:pt>
                <c:pt idx="10">
                  <c:v>0.5</c:v>
                </c:pt>
                <c:pt idx="11">
                  <c:v>7.7844311377245512E-2</c:v>
                </c:pt>
                <c:pt idx="12">
                  <c:v>9.2511013215859028E-2</c:v>
                </c:pt>
              </c:numCache>
            </c:numRef>
          </c:val>
          <c:extLst>
            <c:ext xmlns:c16="http://schemas.microsoft.com/office/drawing/2014/chart" uri="{C3380CC4-5D6E-409C-BE32-E72D297353CC}">
              <c16:uniqueId val="{0000000D-18DF-436F-BEF1-06257AD9AFC8}"/>
            </c:ext>
          </c:extLst>
        </c:ser>
        <c:ser>
          <c:idx val="2"/>
          <c:order val="2"/>
          <c:tx>
            <c:strRef>
              <c:f>'49（問29）'!$BJ$10</c:f>
              <c:strCache>
                <c:ptCount val="1"/>
                <c:pt idx="0">
                  <c:v>策定しない</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5"/>
              <c:layout>
                <c:manualLayout>
                  <c:x val="2.409638554216867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18DF-436F-BEF1-06257AD9AFC8}"/>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'49（問29）'!$BG$11:$BG$23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'49（問29）'!$BJ$11:$BJ$23</c:f>
              <c:numCache>
                <c:formatCode>0.0%</c:formatCode>
                <c:ptCount val="13"/>
                <c:pt idx="0">
                  <c:v>0</c:v>
                </c:pt>
                <c:pt idx="1">
                  <c:v>0.45794392523364486</c:v>
                </c:pt>
                <c:pt idx="2">
                  <c:v>0.47967479674796748</c:v>
                </c:pt>
                <c:pt idx="3">
                  <c:v>0.52173913043478259</c:v>
                </c:pt>
                <c:pt idx="4">
                  <c:v>0.36</c:v>
                </c:pt>
                <c:pt idx="5">
                  <c:v>0.33333333333333331</c:v>
                </c:pt>
                <c:pt idx="6">
                  <c:v>0.55555555555555558</c:v>
                </c:pt>
                <c:pt idx="7">
                  <c:v>0.625</c:v>
                </c:pt>
                <c:pt idx="8">
                  <c:v>0.44736842105263158</c:v>
                </c:pt>
                <c:pt idx="9">
                  <c:v>0.84615384615384615</c:v>
                </c:pt>
                <c:pt idx="10">
                  <c:v>0.33333333333333331</c:v>
                </c:pt>
                <c:pt idx="11">
                  <c:v>0.44910179640718562</c:v>
                </c:pt>
                <c:pt idx="12">
                  <c:v>0.3524229074889868</c:v>
                </c:pt>
              </c:numCache>
            </c:numRef>
          </c:val>
          <c:extLst>
            <c:ext xmlns:c16="http://schemas.microsoft.com/office/drawing/2014/chart" uri="{C3380CC4-5D6E-409C-BE32-E72D297353CC}">
              <c16:uniqueId val="{0000000F-18DF-436F-BEF1-06257AD9AFC8}"/>
            </c:ext>
          </c:extLst>
        </c:ser>
        <c:ser>
          <c:idx val="3"/>
          <c:order val="3"/>
          <c:tx>
            <c:strRef>
              <c:f>'49（問29）'!$BK$10</c:f>
              <c:strCache>
                <c:ptCount val="1"/>
                <c:pt idx="0">
                  <c:v>知らない</c:v>
                </c:pt>
              </c:strCache>
            </c:strRef>
          </c:tx>
          <c:spPr>
            <a:solidFill>
              <a:srgbClr val="FFFFFF"/>
            </a:solidFill>
            <a:ln w="12700">
              <a:solidFill>
                <a:srgbClr val="000000"/>
              </a:solidFill>
              <a:prstDash val="solid"/>
            </a:ln>
          </c:spPr>
          <c:invertIfNegative val="0"/>
          <c:dLbls>
            <c:numFmt formatCode="0.0%;\-#;;" sourceLinked="0"/>
            <c:spPr>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'49（問29）'!$BG$11:$BG$23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'49（問29）'!$BK$11:$BK$23</c:f>
              <c:numCache>
                <c:formatCode>0.0%</c:formatCode>
                <c:ptCount val="13"/>
                <c:pt idx="0">
                  <c:v>0</c:v>
                </c:pt>
                <c:pt idx="1">
                  <c:v>0.30841121495327101</c:v>
                </c:pt>
                <c:pt idx="2">
                  <c:v>0.31707317073170732</c:v>
                </c:pt>
                <c:pt idx="3">
                  <c:v>0.39130434782608697</c:v>
                </c:pt>
                <c:pt idx="4">
                  <c:v>0.43333333333333335</c:v>
                </c:pt>
                <c:pt idx="5">
                  <c:v>0.54545454545454541</c:v>
                </c:pt>
                <c:pt idx="6">
                  <c:v>0.27777777777777779</c:v>
                </c:pt>
                <c:pt idx="7">
                  <c:v>0.1875</c:v>
                </c:pt>
                <c:pt idx="8">
                  <c:v>0.39473684210526316</c:v>
                </c:pt>
                <c:pt idx="9">
                  <c:v>0.15384615384615385</c:v>
                </c:pt>
                <c:pt idx="10">
                  <c:v>0</c:v>
                </c:pt>
                <c:pt idx="11">
                  <c:v>0.3772455089820359</c:v>
                </c:pt>
                <c:pt idx="12">
                  <c:v>0.40088105726872247</c:v>
                </c:pt>
              </c:numCache>
            </c:numRef>
          </c:val>
          <c:extLst>
            <c:ext xmlns:c16="http://schemas.microsoft.com/office/drawing/2014/chart" uri="{C3380CC4-5D6E-409C-BE32-E72D297353CC}">
              <c16:uniqueId val="{00000010-18DF-436F-BEF1-06257AD9AFC8}"/>
            </c:ext>
          </c:extLst>
        </c:ser>
        <c:ser>
          <c:idx val="4"/>
          <c:order val="4"/>
          <c:tx>
            <c:strRef>
              <c:f>'49（問29）'!$BL$10</c:f>
              <c:strCache>
                <c:ptCount val="1"/>
                <c:pt idx="0">
                  <c:v>無回答</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Pt>
            <c:idx val="10"/>
            <c:invertIfNegative val="0"/>
            <c:bubble3D val="0"/>
            <c:extLst>
              <c:ext xmlns:c16="http://schemas.microsoft.com/office/drawing/2014/chart" uri="{C3380CC4-5D6E-409C-BE32-E72D297353CC}">
                <c16:uniqueId val="{00000011-18DF-436F-BEF1-06257AD9AFC8}"/>
              </c:ext>
            </c:extLst>
          </c:dPt>
          <c:dLbls>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'49（問29）'!$BG$11:$BG$23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'49（問29）'!$BL$11:$BL$23</c:f>
              <c:numCache>
                <c:formatCode>0.0%</c:formatCode>
                <c:ptCount val="13"/>
                <c:pt idx="0">
                  <c:v>0</c:v>
                </c:pt>
                <c:pt idx="1">
                  <c:v>0.14953271028037382</c:v>
                </c:pt>
                <c:pt idx="2">
                  <c:v>0.13008130081300814</c:v>
                </c:pt>
                <c:pt idx="3">
                  <c:v>0</c:v>
                </c:pt>
                <c:pt idx="4">
                  <c:v>0.04</c:v>
                </c:pt>
                <c:pt idx="5">
                  <c:v>9.0909090909090912E-2</c:v>
                </c:pt>
                <c:pt idx="6">
                  <c:v>0.16666666666666666</c:v>
                </c:pt>
                <c:pt idx="7">
                  <c:v>0</c:v>
                </c:pt>
                <c:pt idx="8">
                  <c:v>7.3684210526315783E-2</c:v>
                </c:pt>
                <c:pt idx="9">
                  <c:v>0</c:v>
                </c:pt>
                <c:pt idx="10">
                  <c:v>0.16666666666666666</c:v>
                </c:pt>
                <c:pt idx="11">
                  <c:v>6.5868263473053898E-2</c:v>
                </c:pt>
                <c:pt idx="12">
                  <c:v>0.1013215859030837</c:v>
                </c:pt>
              </c:numCache>
            </c:numRef>
          </c:val>
          <c:extLst>
            <c:ext xmlns:c16="http://schemas.microsoft.com/office/drawing/2014/chart" uri="{C3380CC4-5D6E-409C-BE32-E72D297353CC}">
              <c16:uniqueId val="{00000012-18DF-436F-BEF1-06257AD9AFC8}"/>
            </c:ext>
          </c:extLst>
        </c:ser>
        <c:dLbls>
          <c:showLegendKey val="0"/>
          <c:showVal val="0"/>
          <c:showCatName val="0"/>
          <c:showSerName val="0"/>
          <c:showPercent val="0"/>
          <c:showBubbleSize val="0"/>
        </c:dLbls>
        <c:gapWidth val="20"/>
        <c:overlap val="100"/>
        <c:axId val="102978304"/>
        <c:axId val="102979840"/>
      </c:barChart>
      <c:catAx>
        <c:axId val="10297830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979840"/>
        <c:crosses val="autoZero"/>
        <c:auto val="1"/>
        <c:lblAlgn val="ctr"/>
        <c:lblOffset val="100"/>
        <c:tickLblSkip val="1"/>
        <c:tickMarkSkip val="1"/>
        <c:noMultiLvlLbl val="0"/>
      </c:catAx>
      <c:valAx>
        <c:axId val="10297984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978304"/>
        <c:crosses val="autoZero"/>
        <c:crossBetween val="between"/>
      </c:valAx>
      <c:spPr>
        <a:noFill/>
        <a:ln w="25400">
          <a:noFill/>
        </a:ln>
      </c:spPr>
    </c:plotArea>
    <c:legend>
      <c:legendPos val="r"/>
      <c:layout>
        <c:manualLayout>
          <c:xMode val="edge"/>
          <c:yMode val="edge"/>
          <c:x val="0.8629524396799797"/>
          <c:y val="0.21671018276762402"/>
          <c:w val="0.1149599974701957"/>
          <c:h val="0.40731070496083555"/>
        </c:manualLayout>
      </c:layout>
      <c:overlay val="0"/>
      <c:spPr>
        <a:solidFill>
          <a:srgbClr val="FFFFFF"/>
        </a:solidFill>
        <a:ln w="3175">
          <a:solidFill>
            <a:srgbClr val="000000"/>
          </a:solidFill>
          <a:prstDash val="solid"/>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25"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2631578947368421"/>
          <c:y val="2.2123893805309734E-2"/>
        </c:manualLayout>
      </c:layout>
      <c:overlay val="0"/>
      <c:spPr>
        <a:noFill/>
        <a:ln w="25400">
          <a:noFill/>
        </a:ln>
      </c:spPr>
    </c:title>
    <c:autoTitleDeleted val="0"/>
    <c:plotArea>
      <c:layout>
        <c:manualLayout>
          <c:layoutTarget val="inner"/>
          <c:xMode val="edge"/>
          <c:yMode val="edge"/>
          <c:x val="0.15037593984962405"/>
          <c:y val="0.12831886130838052"/>
          <c:w val="0.68721804511278195"/>
          <c:h val="0.7477892262453899"/>
        </c:manualLayout>
      </c:layout>
      <c:barChart>
        <c:barDir val="bar"/>
        <c:grouping val="percentStacked"/>
        <c:varyColors val="0"/>
        <c:ser>
          <c:idx val="0"/>
          <c:order val="0"/>
          <c:tx>
            <c:strRef>
              <c:f>'49（問29）'!$BH$28</c:f>
              <c:strCache>
                <c:ptCount val="1"/>
                <c:pt idx="0">
                  <c:v>策定した</c:v>
                </c:pt>
              </c:strCache>
            </c:strRef>
          </c:tx>
          <c:spPr>
            <a:pattFill prst="pct9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6.015037593984962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85C-494F-A61D-B999DDB0E621}"/>
                </c:ext>
              </c:extLst>
            </c:dLbl>
            <c:dLbl>
              <c:idx val="2"/>
              <c:layout>
                <c:manualLayout>
                  <c:x val="-8.020050125313283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A31-41E0-BCF0-603223B69797}"/>
                </c:ext>
              </c:extLst>
            </c:dLbl>
            <c:dLbl>
              <c:idx val="4"/>
              <c:layout>
                <c:manualLayout>
                  <c:x val="8.0200501253132831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85C-494F-A61D-B999DDB0E621}"/>
                </c:ext>
              </c:extLst>
            </c:dLbl>
            <c:dLbl>
              <c:idx val="5"/>
              <c:layout>
                <c:manualLayout>
                  <c:x val="1.002506265664160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85C-494F-A61D-B999DDB0E621}"/>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'49（問29）'!$BG$29:$BG$34</c:f>
              <c:strCache>
                <c:ptCount val="6"/>
                <c:pt idx="0">
                  <c:v>100人以上</c:v>
                </c:pt>
                <c:pt idx="1">
                  <c:v>50～99人</c:v>
                </c:pt>
                <c:pt idx="2">
                  <c:v>30～49人</c:v>
                </c:pt>
                <c:pt idx="3">
                  <c:v>10～29人</c:v>
                </c:pt>
                <c:pt idx="4">
                  <c:v>5～9人</c:v>
                </c:pt>
                <c:pt idx="5">
                  <c:v>1～4人</c:v>
                </c:pt>
              </c:strCache>
            </c:strRef>
          </c:cat>
          <c:val>
            <c:numRef>
              <c:f>'49（問29）'!$BH$29:$BH$34</c:f>
              <c:numCache>
                <c:formatCode>0.0%</c:formatCode>
                <c:ptCount val="6"/>
                <c:pt idx="0">
                  <c:v>1</c:v>
                </c:pt>
                <c:pt idx="1">
                  <c:v>0.21428571428571427</c:v>
                </c:pt>
                <c:pt idx="2">
                  <c:v>6.25E-2</c:v>
                </c:pt>
                <c:pt idx="3">
                  <c:v>5.3497942386831275E-2</c:v>
                </c:pt>
                <c:pt idx="4">
                  <c:v>1.6611295681063124E-2</c:v>
                </c:pt>
                <c:pt idx="5">
                  <c:v>8.4033613445378148E-3</c:v>
                </c:pt>
              </c:numCache>
            </c:numRef>
          </c:val>
          <c:extLst>
            <c:ext xmlns:c16="http://schemas.microsoft.com/office/drawing/2014/chart" uri="{C3380CC4-5D6E-409C-BE32-E72D297353CC}">
              <c16:uniqueId val="{00000003-A85C-494F-A61D-B999DDB0E621}"/>
            </c:ext>
          </c:extLst>
        </c:ser>
        <c:ser>
          <c:idx val="1"/>
          <c:order val="1"/>
          <c:tx>
            <c:strRef>
              <c:f>'49（問29）'!$BI$28</c:f>
              <c:strCache>
                <c:ptCount val="1"/>
                <c:pt idx="0">
                  <c:v>策定中</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2"/>
              <c:layout>
                <c:manualLayout>
                  <c:x val="6.015037593984962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A31-41E0-BCF0-603223B69797}"/>
                </c:ext>
              </c:extLst>
            </c:dLbl>
            <c:dLbl>
              <c:idx val="3"/>
              <c:layout>
                <c:manualLayout>
                  <c:x val="8.0200501253132831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A85C-494F-A61D-B999DDB0E621}"/>
                </c:ext>
              </c:extLst>
            </c:dLbl>
            <c:dLbl>
              <c:idx val="4"/>
              <c:layout>
                <c:manualLayout>
                  <c:x val="2.807017543859649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A85C-494F-A61D-B999DDB0E621}"/>
                </c:ext>
              </c:extLst>
            </c:dLbl>
            <c:dLbl>
              <c:idx val="5"/>
              <c:layout>
                <c:manualLayout>
                  <c:x val="3.8095238095238099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A85C-494F-A61D-B999DDB0E621}"/>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'49（問29）'!$BG$29:$BG$34</c:f>
              <c:strCache>
                <c:ptCount val="6"/>
                <c:pt idx="0">
                  <c:v>100人以上</c:v>
                </c:pt>
                <c:pt idx="1">
                  <c:v>50～99人</c:v>
                </c:pt>
                <c:pt idx="2">
                  <c:v>30～49人</c:v>
                </c:pt>
                <c:pt idx="3">
                  <c:v>10～29人</c:v>
                </c:pt>
                <c:pt idx="4">
                  <c:v>5～9人</c:v>
                </c:pt>
                <c:pt idx="5">
                  <c:v>1～4人</c:v>
                </c:pt>
              </c:strCache>
            </c:strRef>
          </c:cat>
          <c:val>
            <c:numRef>
              <c:f>'49（問29）'!$BI$29:$BI$34</c:f>
              <c:numCache>
                <c:formatCode>0.0%</c:formatCode>
                <c:ptCount val="6"/>
                <c:pt idx="0">
                  <c:v>0</c:v>
                </c:pt>
                <c:pt idx="1">
                  <c:v>0.14285714285714285</c:v>
                </c:pt>
                <c:pt idx="2">
                  <c:v>0.125</c:v>
                </c:pt>
                <c:pt idx="3">
                  <c:v>0.12345679012345678</c:v>
                </c:pt>
                <c:pt idx="4">
                  <c:v>7.6411960132890366E-2</c:v>
                </c:pt>
                <c:pt idx="5">
                  <c:v>5.4621848739495799E-2</c:v>
                </c:pt>
              </c:numCache>
            </c:numRef>
          </c:val>
          <c:extLst>
            <c:ext xmlns:c16="http://schemas.microsoft.com/office/drawing/2014/chart" uri="{C3380CC4-5D6E-409C-BE32-E72D297353CC}">
              <c16:uniqueId val="{00000007-A85C-494F-A61D-B999DDB0E621}"/>
            </c:ext>
          </c:extLst>
        </c:ser>
        <c:ser>
          <c:idx val="2"/>
          <c:order val="2"/>
          <c:tx>
            <c:strRef>
              <c:f>'49（問29）'!$BJ$28</c:f>
              <c:strCache>
                <c:ptCount val="1"/>
                <c:pt idx="0">
                  <c:v>策定しない</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5.012531328320801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A85C-494F-A61D-B999DDB0E621}"/>
                </c:ext>
              </c:extLst>
            </c:dLbl>
            <c:dLbl>
              <c:idx val="5"/>
              <c:layout>
                <c:manualLayout>
                  <c:x val="3.208020050125309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A85C-494F-A61D-B999DDB0E621}"/>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'49（問29）'!$BG$29:$BG$34</c:f>
              <c:strCache>
                <c:ptCount val="6"/>
                <c:pt idx="0">
                  <c:v>100人以上</c:v>
                </c:pt>
                <c:pt idx="1">
                  <c:v>50～99人</c:v>
                </c:pt>
                <c:pt idx="2">
                  <c:v>30～49人</c:v>
                </c:pt>
                <c:pt idx="3">
                  <c:v>10～29人</c:v>
                </c:pt>
                <c:pt idx="4">
                  <c:v>5～9人</c:v>
                </c:pt>
                <c:pt idx="5">
                  <c:v>1～4人</c:v>
                </c:pt>
              </c:strCache>
            </c:strRef>
          </c:cat>
          <c:val>
            <c:numRef>
              <c:f>'49（問29）'!$BJ$29:$BJ$34</c:f>
              <c:numCache>
                <c:formatCode>0.0%</c:formatCode>
                <c:ptCount val="6"/>
                <c:pt idx="0">
                  <c:v>0</c:v>
                </c:pt>
                <c:pt idx="1">
                  <c:v>0.6428571428571429</c:v>
                </c:pt>
                <c:pt idx="2">
                  <c:v>0.5625</c:v>
                </c:pt>
                <c:pt idx="3">
                  <c:v>0.47736625514403291</c:v>
                </c:pt>
                <c:pt idx="4">
                  <c:v>0.4019933554817276</c:v>
                </c:pt>
                <c:pt idx="5">
                  <c:v>0.40756302521008403</c:v>
                </c:pt>
              </c:numCache>
            </c:numRef>
          </c:val>
          <c:extLst>
            <c:ext xmlns:c16="http://schemas.microsoft.com/office/drawing/2014/chart" uri="{C3380CC4-5D6E-409C-BE32-E72D297353CC}">
              <c16:uniqueId val="{0000000A-A85C-494F-A61D-B999DDB0E621}"/>
            </c:ext>
          </c:extLst>
        </c:ser>
        <c:ser>
          <c:idx val="3"/>
          <c:order val="3"/>
          <c:tx>
            <c:strRef>
              <c:f>'49（問29）'!$BK$28</c:f>
              <c:strCache>
                <c:ptCount val="1"/>
                <c:pt idx="0">
                  <c:v>知らない</c:v>
                </c:pt>
              </c:strCache>
            </c:strRef>
          </c:tx>
          <c:spPr>
            <a:solidFill>
              <a:srgbClr val="FFFFFF"/>
            </a:solidFill>
            <a:ln w="12700">
              <a:solidFill>
                <a:srgbClr val="000000"/>
              </a:solidFill>
              <a:prstDash val="solid"/>
            </a:ln>
          </c:spPr>
          <c:invertIfNegative val="0"/>
          <c:dLbls>
            <c:dLbl>
              <c:idx val="0"/>
              <c:layout>
                <c:manualLayout>
                  <c:x val="-2.1953782093027844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A85C-494F-A61D-B999DDB0E621}"/>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'49（問29）'!$BG$29:$BG$34</c:f>
              <c:strCache>
                <c:ptCount val="6"/>
                <c:pt idx="0">
                  <c:v>100人以上</c:v>
                </c:pt>
                <c:pt idx="1">
                  <c:v>50～99人</c:v>
                </c:pt>
                <c:pt idx="2">
                  <c:v>30～49人</c:v>
                </c:pt>
                <c:pt idx="3">
                  <c:v>10～29人</c:v>
                </c:pt>
                <c:pt idx="4">
                  <c:v>5～9人</c:v>
                </c:pt>
                <c:pt idx="5">
                  <c:v>1～4人</c:v>
                </c:pt>
              </c:strCache>
            </c:strRef>
          </c:cat>
          <c:val>
            <c:numRef>
              <c:f>'49（問29）'!$BK$29:$BK$34</c:f>
              <c:numCache>
                <c:formatCode>0.0%</c:formatCode>
                <c:ptCount val="6"/>
                <c:pt idx="0">
                  <c:v>0</c:v>
                </c:pt>
                <c:pt idx="1">
                  <c:v>0</c:v>
                </c:pt>
                <c:pt idx="2">
                  <c:v>0.25</c:v>
                </c:pt>
                <c:pt idx="3">
                  <c:v>0.2839506172839506</c:v>
                </c:pt>
                <c:pt idx="4">
                  <c:v>0.42192691029900331</c:v>
                </c:pt>
                <c:pt idx="5">
                  <c:v>0.41806722689075632</c:v>
                </c:pt>
              </c:numCache>
            </c:numRef>
          </c:val>
          <c:extLst>
            <c:ext xmlns:c16="http://schemas.microsoft.com/office/drawing/2014/chart" uri="{C3380CC4-5D6E-409C-BE32-E72D297353CC}">
              <c16:uniqueId val="{0000000C-A85C-494F-A61D-B999DDB0E621}"/>
            </c:ext>
          </c:extLst>
        </c:ser>
        <c:ser>
          <c:idx val="4"/>
          <c:order val="4"/>
          <c:tx>
            <c:strRef>
              <c:f>'49（問29）'!$BL$28</c:f>
              <c:strCache>
                <c:ptCount val="1"/>
                <c:pt idx="0">
                  <c:v>無回答</c:v>
                </c:pt>
              </c:strCache>
            </c:strRef>
          </c:tx>
          <c:spPr>
            <a:pattFill prst="pct3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98474138101158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A85C-494F-A61D-B999DDB0E621}"/>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'49（問29）'!$BG$29:$BG$34</c:f>
              <c:strCache>
                <c:ptCount val="6"/>
                <c:pt idx="0">
                  <c:v>100人以上</c:v>
                </c:pt>
                <c:pt idx="1">
                  <c:v>50～99人</c:v>
                </c:pt>
                <c:pt idx="2">
                  <c:v>30～49人</c:v>
                </c:pt>
                <c:pt idx="3">
                  <c:v>10～29人</c:v>
                </c:pt>
                <c:pt idx="4">
                  <c:v>5～9人</c:v>
                </c:pt>
                <c:pt idx="5">
                  <c:v>1～4人</c:v>
                </c:pt>
              </c:strCache>
            </c:strRef>
          </c:cat>
          <c:val>
            <c:numRef>
              <c:f>'49（問29）'!$BL$29:$BL$34</c:f>
              <c:numCache>
                <c:formatCode>0.0%</c:formatCode>
                <c:ptCount val="6"/>
                <c:pt idx="0">
                  <c:v>0</c:v>
                </c:pt>
                <c:pt idx="1">
                  <c:v>0</c:v>
                </c:pt>
                <c:pt idx="2">
                  <c:v>0</c:v>
                </c:pt>
                <c:pt idx="3">
                  <c:v>6.1728395061728392E-2</c:v>
                </c:pt>
                <c:pt idx="4">
                  <c:v>8.3056478405315617E-2</c:v>
                </c:pt>
                <c:pt idx="5">
                  <c:v>0.11134453781512606</c:v>
                </c:pt>
              </c:numCache>
            </c:numRef>
          </c:val>
          <c:extLst>
            <c:ext xmlns:c16="http://schemas.microsoft.com/office/drawing/2014/chart" uri="{C3380CC4-5D6E-409C-BE32-E72D297353CC}">
              <c16:uniqueId val="{0000000E-A85C-494F-A61D-B999DDB0E621}"/>
            </c:ext>
          </c:extLst>
        </c:ser>
        <c:dLbls>
          <c:showLegendKey val="0"/>
          <c:showVal val="0"/>
          <c:showCatName val="0"/>
          <c:showSerName val="0"/>
          <c:showPercent val="0"/>
          <c:showBubbleSize val="0"/>
        </c:dLbls>
        <c:gapWidth val="30"/>
        <c:overlap val="100"/>
        <c:axId val="104795520"/>
        <c:axId val="104825984"/>
      </c:barChart>
      <c:catAx>
        <c:axId val="10479552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825984"/>
        <c:crosses val="autoZero"/>
        <c:auto val="1"/>
        <c:lblAlgn val="ctr"/>
        <c:lblOffset val="100"/>
        <c:tickLblSkip val="1"/>
        <c:tickMarkSkip val="1"/>
        <c:noMultiLvlLbl val="0"/>
      </c:catAx>
      <c:valAx>
        <c:axId val="104825984"/>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795520"/>
        <c:crosses val="autoZero"/>
        <c:crossBetween val="between"/>
      </c:valAx>
      <c:spPr>
        <a:noFill/>
        <a:ln w="25400">
          <a:noFill/>
        </a:ln>
      </c:spPr>
    </c:plotArea>
    <c:legend>
      <c:legendPos val="r"/>
      <c:layout>
        <c:manualLayout>
          <c:xMode val="edge"/>
          <c:yMode val="edge"/>
          <c:x val="0.86315789473684212"/>
          <c:y val="0.23451373887998511"/>
          <c:w val="0.12481203007518793"/>
          <c:h val="0.5353991591758995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7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5.85323709536308E-2"/>
          <c:y val="2.7113237639553429E-2"/>
        </c:manualLayout>
      </c:layout>
      <c:overlay val="0"/>
      <c:spPr>
        <a:noFill/>
        <a:ln w="25400">
          <a:noFill/>
        </a:ln>
      </c:spPr>
      <c:txPr>
        <a:bodyPr/>
        <a:lstStyle/>
        <a:p>
          <a:pPr>
            <a:defRPr sz="1050"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view3D>
    <c:floor>
      <c:thickness val="0"/>
    </c:floor>
    <c:sideWall>
      <c:thickness val="0"/>
    </c:sideWall>
    <c:backWall>
      <c:thickness val="0"/>
    </c:backWall>
    <c:plotArea>
      <c:layout>
        <c:manualLayout>
          <c:layoutTarget val="inner"/>
          <c:xMode val="edge"/>
          <c:yMode val="edge"/>
          <c:x val="0.22023840769903763"/>
          <c:y val="0.25358851674641147"/>
          <c:w val="0.50793744531933505"/>
          <c:h val="0.69537480063795853"/>
        </c:manualLayout>
      </c:layout>
      <c:pie3DChart>
        <c:varyColors val="1"/>
        <c:ser>
          <c:idx val="0"/>
          <c:order val="0"/>
          <c:tx>
            <c:strRef>
              <c:f>'50（問30）'!$BC$6</c:f>
              <c:strCache>
                <c:ptCount val="1"/>
                <c:pt idx="0">
                  <c:v>全　体</c:v>
                </c:pt>
              </c:strCache>
            </c:strRef>
          </c:tx>
          <c:spPr>
            <a:solidFill>
              <a:srgbClr val="9999FF"/>
            </a:solidFill>
            <a:ln w="12700">
              <a:solidFill>
                <a:srgbClr val="000000"/>
              </a:solidFill>
              <a:prstDash val="solid"/>
            </a:ln>
          </c:spPr>
          <c:dPt>
            <c:idx val="0"/>
            <c:bubble3D val="0"/>
            <c:spPr>
              <a:pattFill prst="pct60">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1-F010-4B30-BCE1-E385E75995DF}"/>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3-F010-4B30-BCE1-E385E75995DF}"/>
              </c:ext>
            </c:extLst>
          </c:dPt>
          <c:dPt>
            <c:idx val="2"/>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5-F010-4B30-BCE1-E385E75995DF}"/>
              </c:ext>
            </c:extLst>
          </c:dPt>
          <c:dLbls>
            <c:dLbl>
              <c:idx val="0"/>
              <c:layout>
                <c:manualLayout>
                  <c:x val="7.0116235470566177E-3"/>
                  <c:y val="0.1136577927759030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F010-4B30-BCE1-E385E75995DF}"/>
                </c:ext>
              </c:extLst>
            </c:dLbl>
            <c:dLbl>
              <c:idx val="1"/>
              <c:layout>
                <c:manualLayout>
                  <c:x val="1.1270309961254847E-2"/>
                  <c:y val="2.141682526650996E-2"/>
                </c:manualLayout>
              </c:layout>
              <c:dLblPos val="bestFit"/>
              <c:showLegendKey val="0"/>
              <c:showVal val="1"/>
              <c:showCatName val="1"/>
              <c:showSerName val="0"/>
              <c:showPercent val="0"/>
              <c:showBubbleSize val="0"/>
              <c:extLst>
                <c:ext xmlns:c15="http://schemas.microsoft.com/office/drawing/2012/chart" uri="{CE6537A1-D6FC-4f65-9D91-7224C49458BB}">
                  <c15:layout>
                    <c:manualLayout>
                      <c:w val="0.23640888638920132"/>
                      <c:h val="0.25339652448657191"/>
                    </c:manualLayout>
                  </c15:layout>
                </c:ext>
                <c:ext xmlns:c16="http://schemas.microsoft.com/office/drawing/2014/chart" uri="{C3380CC4-5D6E-409C-BE32-E72D297353CC}">
                  <c16:uniqueId val="{00000003-F010-4B30-BCE1-E385E75995DF}"/>
                </c:ext>
              </c:extLst>
            </c:dLbl>
            <c:dLbl>
              <c:idx val="2"/>
              <c:layout>
                <c:manualLayout>
                  <c:x val="-2.3809523809523808E-2"/>
                  <c:y val="-1.268532820957189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F010-4B30-BCE1-E385E75995DF}"/>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'50（問30）'!$BD$5:$BF$5</c:f>
              <c:strCache>
                <c:ptCount val="3"/>
                <c:pt idx="0">
                  <c:v>定めている</c:v>
                </c:pt>
                <c:pt idx="1">
                  <c:v>定めていない</c:v>
                </c:pt>
                <c:pt idx="2">
                  <c:v>無回答</c:v>
                </c:pt>
              </c:strCache>
            </c:strRef>
          </c:cat>
          <c:val>
            <c:numRef>
              <c:f>'50（問30）'!$BD$6:$BF$6</c:f>
              <c:numCache>
                <c:formatCode>0.0%</c:formatCode>
                <c:ptCount val="3"/>
                <c:pt idx="0">
                  <c:v>0.62534948741845298</c:v>
                </c:pt>
                <c:pt idx="1">
                  <c:v>0.28331780055917988</c:v>
                </c:pt>
                <c:pt idx="2">
                  <c:v>9.1332712022367188E-2</c:v>
                </c:pt>
              </c:numCache>
            </c:numRef>
          </c:val>
          <c:extLst>
            <c:ext xmlns:c16="http://schemas.microsoft.com/office/drawing/2014/chart" uri="{C3380CC4-5D6E-409C-BE32-E72D297353CC}">
              <c16:uniqueId val="{00000006-F010-4B30-BCE1-E385E75995DF}"/>
            </c:ext>
          </c:extLst>
        </c:ser>
        <c:ser>
          <c:idx val="1"/>
          <c:order val="1"/>
          <c:tx>
            <c:strRef>
              <c:f>'50（問30）'!$BC$7</c:f>
              <c:strCache>
                <c:ptCount val="1"/>
              </c:strCache>
            </c:strRef>
          </c:tx>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8-F010-4B30-BCE1-E385E75995DF}"/>
              </c:ext>
            </c:extLst>
          </c:dPt>
          <c:dPt>
            <c:idx val="1"/>
            <c:bubble3D val="0"/>
            <c:extLst>
              <c:ext xmlns:c16="http://schemas.microsoft.com/office/drawing/2014/chart" uri="{C3380CC4-5D6E-409C-BE32-E72D297353CC}">
                <c16:uniqueId val="{00000009-F010-4B30-BCE1-E385E75995DF}"/>
              </c:ext>
            </c:extLst>
          </c:dPt>
          <c:dPt>
            <c:idx val="2"/>
            <c:bubble3D val="0"/>
            <c:spPr>
              <a:solidFill>
                <a:srgbClr val="FFFFCC"/>
              </a:solidFill>
              <a:ln w="12700">
                <a:solidFill>
                  <a:srgbClr val="000000"/>
                </a:solidFill>
                <a:prstDash val="solid"/>
              </a:ln>
            </c:spPr>
            <c:extLst>
              <c:ext xmlns:c16="http://schemas.microsoft.com/office/drawing/2014/chart" uri="{C3380CC4-5D6E-409C-BE32-E72D297353CC}">
                <c16:uniqueId val="{0000000B-F010-4B30-BCE1-E385E75995DF}"/>
              </c:ext>
            </c:extLst>
          </c:dPt>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1"/>
            <c:extLst>
              <c:ext xmlns:c15="http://schemas.microsoft.com/office/drawing/2012/chart" uri="{CE6537A1-D6FC-4f65-9D91-7224C49458BB}"/>
            </c:extLst>
          </c:dLbls>
          <c:cat>
            <c:strRef>
              <c:f>'50（問30）'!$BD$5:$BF$5</c:f>
              <c:strCache>
                <c:ptCount val="3"/>
                <c:pt idx="0">
                  <c:v>定めている</c:v>
                </c:pt>
                <c:pt idx="1">
                  <c:v>定めていない</c:v>
                </c:pt>
                <c:pt idx="2">
                  <c:v>無回答</c:v>
                </c:pt>
              </c:strCache>
            </c:strRef>
          </c:cat>
          <c:val>
            <c:numRef>
              <c:f>'50（問30）'!$BD$7:$BF$7</c:f>
              <c:numCache>
                <c:formatCode>General</c:formatCode>
                <c:ptCount val="3"/>
              </c:numCache>
            </c:numRef>
          </c:val>
          <c:extLst>
            <c:ext xmlns:c16="http://schemas.microsoft.com/office/drawing/2014/chart" uri="{C3380CC4-5D6E-409C-BE32-E72D297353CC}">
              <c16:uniqueId val="{0000000C-F010-4B30-BCE1-E385E75995DF}"/>
            </c:ext>
          </c:extLst>
        </c:ser>
        <c:ser>
          <c:idx val="2"/>
          <c:order val="2"/>
          <c:tx>
            <c:strRef>
              <c:f>'50（問30）'!$BC$8</c:f>
              <c:strCache>
                <c:ptCount val="1"/>
                <c:pt idx="0">
                  <c:v>性別により評価しない人事考課基準の有無（％）</c:v>
                </c:pt>
              </c:strCache>
            </c:strRef>
          </c:tx>
          <c:spPr>
            <a:solidFill>
              <a:srgbClr val="FFFFCC"/>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E-F010-4B30-BCE1-E385E75995DF}"/>
              </c:ext>
            </c:extLst>
          </c:dPt>
          <c:dPt>
            <c:idx val="1"/>
            <c:bubble3D val="0"/>
            <c:spPr>
              <a:solidFill>
                <a:srgbClr val="993366"/>
              </a:solidFill>
              <a:ln w="12700">
                <a:solidFill>
                  <a:srgbClr val="000000"/>
                </a:solidFill>
                <a:prstDash val="solid"/>
              </a:ln>
            </c:spPr>
            <c:extLst>
              <c:ext xmlns:c16="http://schemas.microsoft.com/office/drawing/2014/chart" uri="{C3380CC4-5D6E-409C-BE32-E72D297353CC}">
                <c16:uniqueId val="{00000010-F010-4B30-BCE1-E385E75995DF}"/>
              </c:ext>
            </c:extLst>
          </c:dPt>
          <c:dPt>
            <c:idx val="2"/>
            <c:bubble3D val="0"/>
            <c:extLst>
              <c:ext xmlns:c16="http://schemas.microsoft.com/office/drawing/2014/chart" uri="{C3380CC4-5D6E-409C-BE32-E72D297353CC}">
                <c16:uniqueId val="{00000011-F010-4B30-BCE1-E385E75995DF}"/>
              </c:ext>
            </c:extLst>
          </c:dPt>
          <c:dLbls>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1"/>
            <c:extLst>
              <c:ext xmlns:c15="http://schemas.microsoft.com/office/drawing/2012/chart" uri="{CE6537A1-D6FC-4f65-9D91-7224C49458BB}"/>
            </c:extLst>
          </c:dLbls>
          <c:cat>
            <c:strRef>
              <c:f>'50（問30）'!$BD$5:$BF$5</c:f>
              <c:strCache>
                <c:ptCount val="3"/>
                <c:pt idx="0">
                  <c:v>定めている</c:v>
                </c:pt>
                <c:pt idx="1">
                  <c:v>定めていない</c:v>
                </c:pt>
                <c:pt idx="2">
                  <c:v>無回答</c:v>
                </c:pt>
              </c:strCache>
            </c:strRef>
          </c:cat>
          <c:val>
            <c:numRef>
              <c:f>'50（問30）'!$BD$8:$BF$8</c:f>
              <c:numCache>
                <c:formatCode>General</c:formatCode>
                <c:ptCount val="3"/>
              </c:numCache>
            </c:numRef>
          </c:val>
          <c:extLst>
            <c:ext xmlns:c16="http://schemas.microsoft.com/office/drawing/2014/chart" uri="{C3380CC4-5D6E-409C-BE32-E72D297353CC}">
              <c16:uniqueId val="{00000012-F010-4B30-BCE1-E385E75995DF}"/>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5549587551556063"/>
          <c:y val="0.33696969696969697"/>
          <c:w val="0.2325993625796775"/>
          <c:h val="0.26641148325358849"/>
        </c:manualLayout>
      </c:layout>
      <c:overlay val="0"/>
      <c:spPr>
        <a:solidFill>
          <a:sysClr val="window" lastClr="FFFFFF"/>
        </a:solidFill>
        <a:ln>
          <a:solidFill>
            <a:sysClr val="windowText" lastClr="000000"/>
          </a:solidFill>
        </a:ln>
      </c:sp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7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3834586466165413"/>
          <c:y val="1.2953367875647668E-2"/>
        </c:manualLayout>
      </c:layout>
      <c:overlay val="0"/>
      <c:spPr>
        <a:noFill/>
        <a:ln w="25400">
          <a:noFill/>
        </a:ln>
      </c:spPr>
    </c:title>
    <c:autoTitleDeleted val="0"/>
    <c:plotArea>
      <c:layout>
        <c:manualLayout>
          <c:layoutTarget val="inner"/>
          <c:xMode val="edge"/>
          <c:yMode val="edge"/>
          <c:x val="0.14736842105263157"/>
          <c:y val="6.4766839378238336E-2"/>
          <c:w val="0.70075187969924813"/>
          <c:h val="0.86269430051813467"/>
        </c:manualLayout>
      </c:layout>
      <c:barChart>
        <c:barDir val="bar"/>
        <c:grouping val="percentStacked"/>
        <c:varyColors val="0"/>
        <c:ser>
          <c:idx val="0"/>
          <c:order val="0"/>
          <c:tx>
            <c:strRef>
              <c:f>'50（問30）'!$BD$10</c:f>
              <c:strCache>
                <c:ptCount val="1"/>
                <c:pt idx="0">
                  <c:v>定めている</c:v>
                </c:pt>
              </c:strCache>
            </c:strRef>
          </c:tx>
          <c:spPr>
            <a:pattFill prst="pct60">
              <a:fgClr>
                <a:schemeClr val="tx1"/>
              </a:fgClr>
              <a:bgClr>
                <a:schemeClr val="bg1"/>
              </a:bgClr>
            </a:pattFill>
            <a:ln w="12700">
              <a:solidFill>
                <a:srgbClr val="000000"/>
              </a:solidFill>
              <a:prstDash val="solid"/>
            </a:ln>
          </c:spPr>
          <c:invertIfNegative val="0"/>
          <c:dLbls>
            <c:dLbl>
              <c:idx val="0"/>
              <c:layout>
                <c:manualLayout>
                  <c:x val="2.406015037593986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AE4-4886-B61E-38A97554F36C}"/>
                </c:ext>
              </c:extLst>
            </c:dLbl>
            <c:numFmt formatCode="0.0%;\-#;;" sourceLinked="0"/>
            <c:spPr>
              <a:solidFill>
                <a:schemeClr val="bg1"/>
              </a:solidFill>
              <a:ln w="3175">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'50（問30）'!$BC$11:$BC$23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'50（問30）'!$BD$11:$BD$23</c:f>
              <c:numCache>
                <c:formatCode>0.0%</c:formatCode>
                <c:ptCount val="13"/>
                <c:pt idx="0">
                  <c:v>0</c:v>
                </c:pt>
                <c:pt idx="1">
                  <c:v>0.64485981308411211</c:v>
                </c:pt>
                <c:pt idx="2">
                  <c:v>0.60162601626016265</c:v>
                </c:pt>
                <c:pt idx="3">
                  <c:v>0.78260869565217395</c:v>
                </c:pt>
                <c:pt idx="4">
                  <c:v>0.66666666666666663</c:v>
                </c:pt>
                <c:pt idx="5">
                  <c:v>0.66666666666666663</c:v>
                </c:pt>
                <c:pt idx="6">
                  <c:v>0.3888888888888889</c:v>
                </c:pt>
                <c:pt idx="7">
                  <c:v>0.8125</c:v>
                </c:pt>
                <c:pt idx="8">
                  <c:v>0.58947368421052626</c:v>
                </c:pt>
                <c:pt idx="9">
                  <c:v>0.69230769230769229</c:v>
                </c:pt>
                <c:pt idx="10">
                  <c:v>0.83333333333333337</c:v>
                </c:pt>
                <c:pt idx="11">
                  <c:v>0.66467065868263475</c:v>
                </c:pt>
                <c:pt idx="12">
                  <c:v>0.5770925110132159</c:v>
                </c:pt>
              </c:numCache>
            </c:numRef>
          </c:val>
          <c:extLst>
            <c:ext xmlns:c16="http://schemas.microsoft.com/office/drawing/2014/chart" uri="{C3380CC4-5D6E-409C-BE32-E72D297353CC}">
              <c16:uniqueId val="{00000001-DAE4-4886-B61E-38A97554F36C}"/>
            </c:ext>
          </c:extLst>
        </c:ser>
        <c:ser>
          <c:idx val="1"/>
          <c:order val="1"/>
          <c:tx>
            <c:strRef>
              <c:f>'50（問30）'!$BE$10</c:f>
              <c:strCache>
                <c:ptCount val="1"/>
                <c:pt idx="0">
                  <c:v>定めていない</c:v>
                </c:pt>
              </c:strCache>
            </c:strRef>
          </c:tx>
          <c:spPr>
            <a:solidFill>
              <a:schemeClr val="bg1"/>
            </a:solidFill>
            <a:ln w="12700">
              <a:solidFill>
                <a:srgbClr val="000000"/>
              </a:solidFill>
              <a:prstDash val="solid"/>
            </a:ln>
          </c:spPr>
          <c:invertIfNegative val="0"/>
          <c:dLbls>
            <c:dLbl>
              <c:idx val="10"/>
              <c:layout>
                <c:manualLayout>
                  <c:x val="-1.0025062656641603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AE4-4886-B61E-38A97554F36C}"/>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'50（問30）'!$BC$11:$BC$23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'50（問30）'!$BE$11:$BE$23</c:f>
              <c:numCache>
                <c:formatCode>0.0%</c:formatCode>
                <c:ptCount val="13"/>
                <c:pt idx="0">
                  <c:v>0</c:v>
                </c:pt>
                <c:pt idx="1">
                  <c:v>0.22429906542056074</c:v>
                </c:pt>
                <c:pt idx="2">
                  <c:v>0.27642276422764228</c:v>
                </c:pt>
                <c:pt idx="3">
                  <c:v>0.21739130434782608</c:v>
                </c:pt>
                <c:pt idx="4">
                  <c:v>0.28000000000000003</c:v>
                </c:pt>
                <c:pt idx="5">
                  <c:v>0.27272727272727271</c:v>
                </c:pt>
                <c:pt idx="6">
                  <c:v>0.44444444444444442</c:v>
                </c:pt>
                <c:pt idx="7">
                  <c:v>0.125</c:v>
                </c:pt>
                <c:pt idx="8">
                  <c:v>0.33157894736842103</c:v>
                </c:pt>
                <c:pt idx="9">
                  <c:v>0.30769230769230771</c:v>
                </c:pt>
                <c:pt idx="10">
                  <c:v>0</c:v>
                </c:pt>
                <c:pt idx="11">
                  <c:v>0.26946107784431139</c:v>
                </c:pt>
                <c:pt idx="12">
                  <c:v>0.29955947136563876</c:v>
                </c:pt>
              </c:numCache>
            </c:numRef>
          </c:val>
          <c:extLst>
            <c:ext xmlns:c16="http://schemas.microsoft.com/office/drawing/2014/chart" uri="{C3380CC4-5D6E-409C-BE32-E72D297353CC}">
              <c16:uniqueId val="{00000003-DAE4-4886-B61E-38A97554F36C}"/>
            </c:ext>
          </c:extLst>
        </c:ser>
        <c:ser>
          <c:idx val="2"/>
          <c:order val="2"/>
          <c:tx>
            <c:strRef>
              <c:f>'50（問30）'!$BF$10</c:f>
              <c:strCache>
                <c:ptCount val="1"/>
                <c:pt idx="0">
                  <c:v>無回答</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5"/>
              <c:layout>
                <c:manualLayout>
                  <c:x val="-1.203007518796992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AE4-4886-B61E-38A97554F36C}"/>
                </c:ext>
              </c:extLst>
            </c:dLbl>
            <c:dLbl>
              <c:idx val="8"/>
              <c:layout>
                <c:manualLayout>
                  <c:x val="-1.203007518796992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AE4-4886-B61E-38A97554F36C}"/>
                </c:ext>
              </c:extLst>
            </c:dLbl>
            <c:dLbl>
              <c:idx val="9"/>
              <c:layout>
                <c:manualLayout>
                  <c:x val="6.0150375939849628E-3"/>
                  <c:y val="-3.166342236191500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D9D-4180-8278-8F26B903F59C}"/>
                </c:ext>
              </c:extLst>
            </c:dLbl>
            <c:dLbl>
              <c:idx val="11"/>
              <c:layout>
                <c:manualLayout>
                  <c:x val="-1.203007518796992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AE4-4886-B61E-38A97554F36C}"/>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'50（問30）'!$BC$11:$BC$23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'50（問30）'!$BF$11:$BF$23</c:f>
              <c:numCache>
                <c:formatCode>0.0%</c:formatCode>
                <c:ptCount val="13"/>
                <c:pt idx="0">
                  <c:v>0</c:v>
                </c:pt>
                <c:pt idx="1">
                  <c:v>0.13084112149532709</c:v>
                </c:pt>
                <c:pt idx="2">
                  <c:v>0.12195121951219512</c:v>
                </c:pt>
                <c:pt idx="3">
                  <c:v>0</c:v>
                </c:pt>
                <c:pt idx="4">
                  <c:v>5.3333333333333337E-2</c:v>
                </c:pt>
                <c:pt idx="5">
                  <c:v>6.0606060606060608E-2</c:v>
                </c:pt>
                <c:pt idx="6">
                  <c:v>0.16666666666666666</c:v>
                </c:pt>
                <c:pt idx="7">
                  <c:v>6.25E-2</c:v>
                </c:pt>
                <c:pt idx="8">
                  <c:v>7.8947368421052627E-2</c:v>
                </c:pt>
                <c:pt idx="9">
                  <c:v>0</c:v>
                </c:pt>
                <c:pt idx="10">
                  <c:v>0.16666666666666666</c:v>
                </c:pt>
                <c:pt idx="11">
                  <c:v>6.5868263473053898E-2</c:v>
                </c:pt>
                <c:pt idx="12">
                  <c:v>0.12334801762114538</c:v>
                </c:pt>
              </c:numCache>
            </c:numRef>
          </c:val>
          <c:extLst>
            <c:ext xmlns:c16="http://schemas.microsoft.com/office/drawing/2014/chart" uri="{C3380CC4-5D6E-409C-BE32-E72D297353CC}">
              <c16:uniqueId val="{00000007-DAE4-4886-B61E-38A97554F36C}"/>
            </c:ext>
          </c:extLst>
        </c:ser>
        <c:dLbls>
          <c:showLegendKey val="0"/>
          <c:showVal val="0"/>
          <c:showCatName val="0"/>
          <c:showSerName val="0"/>
          <c:showPercent val="0"/>
          <c:showBubbleSize val="0"/>
        </c:dLbls>
        <c:gapWidth val="50"/>
        <c:overlap val="100"/>
        <c:axId val="105133184"/>
        <c:axId val="105134720"/>
      </c:barChart>
      <c:catAx>
        <c:axId val="10513318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134720"/>
        <c:crosses val="autoZero"/>
        <c:auto val="1"/>
        <c:lblAlgn val="ctr"/>
        <c:lblOffset val="100"/>
        <c:tickLblSkip val="1"/>
        <c:tickMarkSkip val="1"/>
        <c:noMultiLvlLbl val="0"/>
      </c:catAx>
      <c:valAx>
        <c:axId val="105134720"/>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133184"/>
        <c:crosses val="autoZero"/>
        <c:crossBetween val="between"/>
        <c:majorUnit val="0.2"/>
      </c:valAx>
      <c:spPr>
        <a:solidFill>
          <a:srgbClr val="FFFFFF"/>
        </a:solidFill>
        <a:ln w="25400">
          <a:noFill/>
        </a:ln>
      </c:spPr>
    </c:plotArea>
    <c:legend>
      <c:legendPos val="r"/>
      <c:layout>
        <c:manualLayout>
          <c:xMode val="edge"/>
          <c:yMode val="edge"/>
          <c:x val="0.88421052631578945"/>
          <c:y val="0.38860103626943004"/>
          <c:w val="0.10075187969924815"/>
          <c:h val="0.27979274611398969"/>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7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3939409846496459"/>
          <c:y val="5.7971521675732565E-2"/>
        </c:manualLayout>
      </c:layout>
      <c:overlay val="0"/>
      <c:spPr>
        <a:noFill/>
        <a:ln w="25400">
          <a:noFill/>
        </a:ln>
      </c:spPr>
    </c:title>
    <c:autoTitleDeleted val="0"/>
    <c:plotArea>
      <c:layout>
        <c:manualLayout>
          <c:layoutTarget val="inner"/>
          <c:xMode val="edge"/>
          <c:yMode val="edge"/>
          <c:x val="0.13181837686194492"/>
          <c:y val="0.20773044860756626"/>
          <c:w val="0.71515257331997706"/>
          <c:h val="0.65700793047974448"/>
        </c:manualLayout>
      </c:layout>
      <c:barChart>
        <c:barDir val="bar"/>
        <c:grouping val="percentStacked"/>
        <c:varyColors val="0"/>
        <c:ser>
          <c:idx val="0"/>
          <c:order val="0"/>
          <c:tx>
            <c:strRef>
              <c:f>'50（問30）'!$BD$29</c:f>
              <c:strCache>
                <c:ptCount val="1"/>
                <c:pt idx="0">
                  <c:v>定めている</c:v>
                </c:pt>
              </c:strCache>
            </c:strRef>
          </c:tx>
          <c:spPr>
            <a:pattFill prst="pct60">
              <a:fgClr>
                <a:schemeClr val="tx1"/>
              </a:fgClr>
              <a:bgClr>
                <a:schemeClr val="bg1"/>
              </a:bgClr>
            </a:pattFill>
            <a:ln w="12700">
              <a:solidFill>
                <a:srgbClr val="000000"/>
              </a:solidFill>
              <a:prstDash val="solid"/>
            </a:ln>
          </c:spPr>
          <c:invertIfNegative val="0"/>
          <c:dLbls>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'50（問30）'!$BC$30:$BC$35</c:f>
              <c:strCache>
                <c:ptCount val="6"/>
                <c:pt idx="0">
                  <c:v>100人以上</c:v>
                </c:pt>
                <c:pt idx="1">
                  <c:v>50～99人</c:v>
                </c:pt>
                <c:pt idx="2">
                  <c:v>30～49人</c:v>
                </c:pt>
                <c:pt idx="3">
                  <c:v>10～29人</c:v>
                </c:pt>
                <c:pt idx="4">
                  <c:v>5～9人</c:v>
                </c:pt>
                <c:pt idx="5">
                  <c:v>1～4人</c:v>
                </c:pt>
              </c:strCache>
            </c:strRef>
          </c:cat>
          <c:val>
            <c:numRef>
              <c:f>'50（問30）'!$BD$30:$BD$35</c:f>
              <c:numCache>
                <c:formatCode>0.0%</c:formatCode>
                <c:ptCount val="6"/>
                <c:pt idx="0">
                  <c:v>0.8571428571428571</c:v>
                </c:pt>
                <c:pt idx="1">
                  <c:v>0.7857142857142857</c:v>
                </c:pt>
                <c:pt idx="2">
                  <c:v>0.6875</c:v>
                </c:pt>
                <c:pt idx="3">
                  <c:v>0.76543209876543206</c:v>
                </c:pt>
                <c:pt idx="4">
                  <c:v>0.58471760797342198</c:v>
                </c:pt>
                <c:pt idx="5">
                  <c:v>0.5672268907563025</c:v>
                </c:pt>
              </c:numCache>
            </c:numRef>
          </c:val>
          <c:extLst>
            <c:ext xmlns:c16="http://schemas.microsoft.com/office/drawing/2014/chart" uri="{C3380CC4-5D6E-409C-BE32-E72D297353CC}">
              <c16:uniqueId val="{00000000-3A6A-4658-8D8E-F4EF1598905A}"/>
            </c:ext>
          </c:extLst>
        </c:ser>
        <c:ser>
          <c:idx val="1"/>
          <c:order val="1"/>
          <c:tx>
            <c:strRef>
              <c:f>'50（問30）'!$BE$29</c:f>
              <c:strCache>
                <c:ptCount val="1"/>
                <c:pt idx="0">
                  <c:v>定めていない</c:v>
                </c:pt>
              </c:strCache>
            </c:strRef>
          </c:tx>
          <c:spPr>
            <a:solidFill>
              <a:schemeClr val="bg1"/>
            </a:solidFill>
            <a:ln w="12700">
              <a:solidFill>
                <a:srgbClr val="000000"/>
              </a:solidFill>
              <a:prstDash val="solid"/>
            </a:ln>
          </c:spPr>
          <c:invertIfNegative val="0"/>
          <c:dLbls>
            <c:dLbl>
              <c:idx val="0"/>
              <c:layout>
                <c:manualLayout>
                  <c:x val="-3.636363636363636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3A6A-4658-8D8E-F4EF1598905A}"/>
                </c:ext>
              </c:extLst>
            </c:dLbl>
            <c:numFmt formatCode="0.0%;\-#;;" sourceLinked="0"/>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'50（問30）'!$BC$30:$BC$35</c:f>
              <c:strCache>
                <c:ptCount val="6"/>
                <c:pt idx="0">
                  <c:v>100人以上</c:v>
                </c:pt>
                <c:pt idx="1">
                  <c:v>50～99人</c:v>
                </c:pt>
                <c:pt idx="2">
                  <c:v>30～49人</c:v>
                </c:pt>
                <c:pt idx="3">
                  <c:v>10～29人</c:v>
                </c:pt>
                <c:pt idx="4">
                  <c:v>5～9人</c:v>
                </c:pt>
                <c:pt idx="5">
                  <c:v>1～4人</c:v>
                </c:pt>
              </c:strCache>
            </c:strRef>
          </c:cat>
          <c:val>
            <c:numRef>
              <c:f>'50（問30）'!$BE$30:$BE$35</c:f>
              <c:numCache>
                <c:formatCode>0.0%</c:formatCode>
                <c:ptCount val="6"/>
                <c:pt idx="0">
                  <c:v>0.14285714285714285</c:v>
                </c:pt>
                <c:pt idx="1">
                  <c:v>0.21428571428571427</c:v>
                </c:pt>
                <c:pt idx="2">
                  <c:v>0.21875</c:v>
                </c:pt>
                <c:pt idx="3">
                  <c:v>0.1728395061728395</c:v>
                </c:pt>
                <c:pt idx="4">
                  <c:v>0.34883720930232559</c:v>
                </c:pt>
                <c:pt idx="5">
                  <c:v>0.30672268907563027</c:v>
                </c:pt>
              </c:numCache>
            </c:numRef>
          </c:val>
          <c:extLst>
            <c:ext xmlns:c16="http://schemas.microsoft.com/office/drawing/2014/chart" uri="{C3380CC4-5D6E-409C-BE32-E72D297353CC}">
              <c16:uniqueId val="{00000002-3A6A-4658-8D8E-F4EF1598905A}"/>
            </c:ext>
          </c:extLst>
        </c:ser>
        <c:ser>
          <c:idx val="2"/>
          <c:order val="2"/>
          <c:tx>
            <c:strRef>
              <c:f>'50（問30）'!$BF$29</c:f>
              <c:strCache>
                <c:ptCount val="1"/>
                <c:pt idx="0">
                  <c:v>無回答</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212121212121212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3A6A-4658-8D8E-F4EF1598905A}"/>
                </c:ext>
              </c:extLst>
            </c:dLbl>
            <c:dLbl>
              <c:idx val="1"/>
              <c:layout>
                <c:manualLayout>
                  <c:x val="-1.212121212121212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A6A-4658-8D8E-F4EF1598905A}"/>
                </c:ext>
              </c:extLst>
            </c:dLbl>
            <c:dLbl>
              <c:idx val="2"/>
              <c:layout>
                <c:manualLayout>
                  <c:x val="-1.414141414141414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3A6A-4658-8D8E-F4EF1598905A}"/>
                </c:ext>
              </c:extLst>
            </c:dLbl>
            <c:dLbl>
              <c:idx val="3"/>
              <c:layout>
                <c:manualLayout>
                  <c:x val="-1.010101010101010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A6A-4658-8D8E-F4EF1598905A}"/>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'50（問30）'!$BC$30:$BC$35</c:f>
              <c:strCache>
                <c:ptCount val="6"/>
                <c:pt idx="0">
                  <c:v>100人以上</c:v>
                </c:pt>
                <c:pt idx="1">
                  <c:v>50～99人</c:v>
                </c:pt>
                <c:pt idx="2">
                  <c:v>30～49人</c:v>
                </c:pt>
                <c:pt idx="3">
                  <c:v>10～29人</c:v>
                </c:pt>
                <c:pt idx="4">
                  <c:v>5～9人</c:v>
                </c:pt>
                <c:pt idx="5">
                  <c:v>1～4人</c:v>
                </c:pt>
              </c:strCache>
            </c:strRef>
          </c:cat>
          <c:val>
            <c:numRef>
              <c:f>'50（問30）'!$BF$30:$BF$35</c:f>
              <c:numCache>
                <c:formatCode>0.0%</c:formatCode>
                <c:ptCount val="6"/>
                <c:pt idx="0">
                  <c:v>0</c:v>
                </c:pt>
                <c:pt idx="1">
                  <c:v>0</c:v>
                </c:pt>
                <c:pt idx="2">
                  <c:v>9.375E-2</c:v>
                </c:pt>
                <c:pt idx="3">
                  <c:v>6.1728395061728392E-2</c:v>
                </c:pt>
                <c:pt idx="4">
                  <c:v>6.6445182724252497E-2</c:v>
                </c:pt>
                <c:pt idx="5">
                  <c:v>0.12605042016806722</c:v>
                </c:pt>
              </c:numCache>
            </c:numRef>
          </c:val>
          <c:extLst>
            <c:ext xmlns:c16="http://schemas.microsoft.com/office/drawing/2014/chart" uri="{C3380CC4-5D6E-409C-BE32-E72D297353CC}">
              <c16:uniqueId val="{00000007-3A6A-4658-8D8E-F4EF1598905A}"/>
            </c:ext>
          </c:extLst>
        </c:ser>
        <c:dLbls>
          <c:showLegendKey val="0"/>
          <c:showVal val="0"/>
          <c:showCatName val="0"/>
          <c:showSerName val="0"/>
          <c:showPercent val="0"/>
          <c:showBubbleSize val="0"/>
        </c:dLbls>
        <c:gapWidth val="40"/>
        <c:overlap val="100"/>
        <c:axId val="105190912"/>
        <c:axId val="105192448"/>
      </c:barChart>
      <c:catAx>
        <c:axId val="10519091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192448"/>
        <c:crosses val="autoZero"/>
        <c:auto val="1"/>
        <c:lblAlgn val="ctr"/>
        <c:lblOffset val="100"/>
        <c:tickLblSkip val="1"/>
        <c:tickMarkSkip val="1"/>
        <c:noMultiLvlLbl val="0"/>
      </c:catAx>
      <c:valAx>
        <c:axId val="105192448"/>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190912"/>
        <c:crosses val="autoZero"/>
        <c:crossBetween val="between"/>
        <c:majorUnit val="0.2"/>
      </c:valAx>
      <c:spPr>
        <a:solidFill>
          <a:srgbClr val="FFFFFF"/>
        </a:solidFill>
        <a:ln w="25400">
          <a:noFill/>
        </a:ln>
      </c:spPr>
    </c:plotArea>
    <c:legend>
      <c:legendPos val="r"/>
      <c:layout>
        <c:manualLayout>
          <c:xMode val="edge"/>
          <c:yMode val="edge"/>
          <c:x val="0.88484975741668648"/>
          <c:y val="0.30434934763589333"/>
          <c:w val="0.10757591664678279"/>
          <c:h val="0.5797126808424308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5220716131944692"/>
          <c:y val="1.3262599469496022E-2"/>
        </c:manualLayout>
      </c:layout>
      <c:overlay val="0"/>
      <c:spPr>
        <a:noFill/>
        <a:ln w="25400">
          <a:noFill/>
        </a:ln>
      </c:spPr>
    </c:title>
    <c:autoTitleDeleted val="0"/>
    <c:plotArea>
      <c:layout>
        <c:manualLayout>
          <c:layoutTarget val="inner"/>
          <c:xMode val="edge"/>
          <c:yMode val="edge"/>
          <c:x val="0.1491630832071133"/>
          <c:y val="6.8965517241379309E-2"/>
          <c:w val="0.71994018731596521"/>
          <c:h val="0.85676392572944293"/>
        </c:manualLayout>
      </c:layout>
      <c:barChart>
        <c:barDir val="bar"/>
        <c:grouping val="percentStacked"/>
        <c:varyColors val="0"/>
        <c:ser>
          <c:idx val="0"/>
          <c:order val="0"/>
          <c:tx>
            <c:strRef>
              <c:f>'27（問22）'!$BD$9</c:f>
              <c:strCache>
                <c:ptCount val="1"/>
                <c:pt idx="0">
                  <c:v>あり</c:v>
                </c:pt>
              </c:strCache>
            </c:strRef>
          </c:tx>
          <c:spPr>
            <a:pattFill prst="pct60">
              <a:fgClr>
                <a:schemeClr val="tx1"/>
              </a:fgClr>
              <a:bgClr>
                <a:schemeClr val="bg1"/>
              </a:bgClr>
            </a:pattFill>
            <a:ln w="12700">
              <a:solidFill>
                <a:srgbClr val="000000"/>
              </a:solidFill>
              <a:prstDash val="solid"/>
            </a:ln>
          </c:spPr>
          <c:invertIfNegative val="0"/>
          <c:dLbls>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'27（問22）'!$BC$10:$BC$22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'27（問22）'!$BD$10:$BD$22</c:f>
              <c:numCache>
                <c:formatCode>0.0%</c:formatCode>
                <c:ptCount val="13"/>
                <c:pt idx="0">
                  <c:v>0</c:v>
                </c:pt>
                <c:pt idx="1">
                  <c:v>0.57943925233644855</c:v>
                </c:pt>
                <c:pt idx="2">
                  <c:v>0.69918699186991873</c:v>
                </c:pt>
                <c:pt idx="3">
                  <c:v>0.69565217391304346</c:v>
                </c:pt>
                <c:pt idx="4">
                  <c:v>0.72</c:v>
                </c:pt>
                <c:pt idx="5">
                  <c:v>0.27272727272727271</c:v>
                </c:pt>
                <c:pt idx="6">
                  <c:v>0.66666666666666663</c:v>
                </c:pt>
                <c:pt idx="7">
                  <c:v>0.75</c:v>
                </c:pt>
                <c:pt idx="8">
                  <c:v>0.68947368421052635</c:v>
                </c:pt>
                <c:pt idx="9">
                  <c:v>0.92307692307692313</c:v>
                </c:pt>
                <c:pt idx="10">
                  <c:v>0.83333333333333337</c:v>
                </c:pt>
                <c:pt idx="11">
                  <c:v>0.6586826347305389</c:v>
                </c:pt>
                <c:pt idx="12">
                  <c:v>0.74449339207048459</c:v>
                </c:pt>
              </c:numCache>
            </c:numRef>
          </c:val>
          <c:extLst>
            <c:ext xmlns:c16="http://schemas.microsoft.com/office/drawing/2014/chart" uri="{C3380CC4-5D6E-409C-BE32-E72D297353CC}">
              <c16:uniqueId val="{00000000-9152-4FCC-A253-6905D6E8667B}"/>
            </c:ext>
          </c:extLst>
        </c:ser>
        <c:ser>
          <c:idx val="1"/>
          <c:order val="1"/>
          <c:tx>
            <c:strRef>
              <c:f>'27（問22）'!$BE$9</c:f>
              <c:strCache>
                <c:ptCount val="1"/>
                <c:pt idx="0">
                  <c:v>なし</c:v>
                </c:pt>
              </c:strCache>
            </c:strRef>
          </c:tx>
          <c:spPr>
            <a:solidFill>
              <a:schemeClr val="bg1"/>
            </a:solidFill>
            <a:ln w="12700">
              <a:solidFill>
                <a:srgbClr val="000000"/>
              </a:solidFill>
              <a:prstDash val="solid"/>
            </a:ln>
          </c:spPr>
          <c:invertIfNegative val="0"/>
          <c:dLbls>
            <c:dLbl>
              <c:idx val="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9152-4FCC-A253-6905D6E8667B}"/>
                </c:ext>
              </c:extLst>
            </c:dLbl>
            <c:dLbl>
              <c:idx val="1"/>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9152-4FCC-A253-6905D6E8667B}"/>
                </c:ext>
              </c:extLst>
            </c:dLbl>
            <c:dLbl>
              <c:idx val="7"/>
              <c:layout>
                <c:manualLayout>
                  <c:x val="-2.222217114155876E-2"/>
                  <c:y val="-1.911206722501860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9152-4FCC-A253-6905D6E8667B}"/>
                </c:ext>
              </c:extLst>
            </c:dLbl>
            <c:dLbl>
              <c:idx val="9"/>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9152-4FCC-A253-6905D6E8667B}"/>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9152-4FCC-A253-6905D6E8667B}"/>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'27（問22）'!$BC$10:$BC$22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'27（問22）'!$BE$10:$BE$22</c:f>
              <c:numCache>
                <c:formatCode>0.0%</c:formatCode>
                <c:ptCount val="13"/>
                <c:pt idx="0">
                  <c:v>0</c:v>
                </c:pt>
                <c:pt idx="1">
                  <c:v>0.32710280373831774</c:v>
                </c:pt>
                <c:pt idx="2">
                  <c:v>0.26829268292682928</c:v>
                </c:pt>
                <c:pt idx="3">
                  <c:v>0.2608695652173913</c:v>
                </c:pt>
                <c:pt idx="4">
                  <c:v>0.26</c:v>
                </c:pt>
                <c:pt idx="5">
                  <c:v>0.63636363636363635</c:v>
                </c:pt>
                <c:pt idx="6">
                  <c:v>0.22222222222222221</c:v>
                </c:pt>
                <c:pt idx="7">
                  <c:v>0.1875</c:v>
                </c:pt>
                <c:pt idx="8">
                  <c:v>0.26315789473684209</c:v>
                </c:pt>
                <c:pt idx="9">
                  <c:v>7.6923076923076927E-2</c:v>
                </c:pt>
                <c:pt idx="10">
                  <c:v>0.16666666666666666</c:v>
                </c:pt>
                <c:pt idx="11">
                  <c:v>0.32934131736526945</c:v>
                </c:pt>
                <c:pt idx="12">
                  <c:v>0.23788546255506607</c:v>
                </c:pt>
              </c:numCache>
            </c:numRef>
          </c:val>
          <c:extLst>
            <c:ext xmlns:c16="http://schemas.microsoft.com/office/drawing/2014/chart" uri="{C3380CC4-5D6E-409C-BE32-E72D297353CC}">
              <c16:uniqueId val="{00000006-9152-4FCC-A253-6905D6E8667B}"/>
            </c:ext>
          </c:extLst>
        </c:ser>
        <c:ser>
          <c:idx val="2"/>
          <c:order val="2"/>
          <c:tx>
            <c:strRef>
              <c:f>'27（問22）'!$BF$9</c:f>
              <c:strCache>
                <c:ptCount val="1"/>
                <c:pt idx="0">
                  <c:v>無回答</c:v>
                </c:pt>
              </c:strCache>
            </c:strRef>
          </c:tx>
          <c:spPr>
            <a:pattFill prst="pct10">
              <a:fgClr>
                <a:schemeClr val="tx1"/>
              </a:fgClr>
              <a:bgClr>
                <a:schemeClr val="bg1"/>
              </a:bgClr>
            </a:pattFill>
            <a:ln w="12700">
              <a:solidFill>
                <a:srgbClr val="000000"/>
              </a:solidFill>
              <a:prstDash val="solid"/>
            </a:ln>
          </c:spPr>
          <c:invertIfNegative val="0"/>
          <c:dLbls>
            <c:dLbl>
              <c:idx val="0"/>
              <c:layout>
                <c:manualLayout>
                  <c:x val="3.8178718564739429E-2"/>
                  <c:y val="-7.012120832376128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9152-4FCC-A253-6905D6E8667B}"/>
                </c:ext>
              </c:extLst>
            </c:dLbl>
            <c:dLbl>
              <c:idx val="1"/>
              <c:layout>
                <c:manualLayout>
                  <c:x val="1.014713343480466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9152-4FCC-A253-6905D6E8667B}"/>
                </c:ext>
              </c:extLst>
            </c:dLbl>
            <c:dLbl>
              <c:idx val="2"/>
              <c:layout>
                <c:manualLayout>
                  <c:x val="3.4500253678335868E-2"/>
                  <c:y val="-1.2967725232572088E-1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9152-4FCC-A253-6905D6E8667B}"/>
                </c:ext>
              </c:extLst>
            </c:dLbl>
            <c:dLbl>
              <c:idx val="3"/>
              <c:layout>
                <c:manualLayout>
                  <c:x val="2.841197361745292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9152-4FCC-A253-6905D6E8667B}"/>
                </c:ext>
              </c:extLst>
            </c:dLbl>
            <c:dLbl>
              <c:idx val="4"/>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9152-4FCC-A253-6905D6E8667B}"/>
                </c:ext>
              </c:extLst>
            </c:dLbl>
            <c:dLbl>
              <c:idx val="5"/>
              <c:layout>
                <c:manualLayout>
                  <c:x val="-2.232369355657041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57A-4582-BE1B-628056A59D2A}"/>
                </c:ext>
              </c:extLst>
            </c:dLbl>
            <c:dLbl>
              <c:idx val="6"/>
              <c:layout>
                <c:manualLayout>
                  <c:x val="1.623541349568746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9152-4FCC-A253-6905D6E8667B}"/>
                </c:ext>
              </c:extLst>
            </c:dLbl>
            <c:dLbl>
              <c:idx val="7"/>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9152-4FCC-A253-6905D6E8667B}"/>
                </c:ext>
              </c:extLst>
            </c:dLbl>
            <c:dLbl>
              <c:idx val="8"/>
              <c:layout>
                <c:manualLayout>
                  <c:x val="3.4500253678335868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9152-4FCC-A253-6905D6E8667B}"/>
                </c:ext>
              </c:extLst>
            </c:dLbl>
            <c:dLbl>
              <c:idx val="9"/>
              <c:layout>
                <c:manualLayout>
                  <c:x val="1.217656012176545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9152-4FCC-A253-6905D6E8667B}"/>
                </c:ext>
              </c:extLst>
            </c:dLbl>
            <c:dLbl>
              <c:idx val="1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9152-4FCC-A253-6905D6E8667B}"/>
                </c:ext>
              </c:extLst>
            </c:dLbl>
            <c:dLbl>
              <c:idx val="11"/>
              <c:layout>
                <c:manualLayout>
                  <c:x val="3.044140030441400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9152-4FCC-A253-6905D6E8667B}"/>
                </c:ext>
              </c:extLst>
            </c:dLbl>
            <c:dLbl>
              <c:idx val="12"/>
              <c:layout>
                <c:manualLayout>
                  <c:x val="3.044140030441400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9152-4FCC-A253-6905D6E8667B}"/>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'27（問22）'!$BC$10:$BC$22</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'27（問22）'!$BF$10:$BF$22</c:f>
              <c:numCache>
                <c:formatCode>0.0%</c:formatCode>
                <c:ptCount val="13"/>
                <c:pt idx="0">
                  <c:v>0</c:v>
                </c:pt>
                <c:pt idx="1">
                  <c:v>9.3457943925233641E-2</c:v>
                </c:pt>
                <c:pt idx="2">
                  <c:v>3.2520325203252036E-2</c:v>
                </c:pt>
                <c:pt idx="3">
                  <c:v>4.3478260869565216E-2</c:v>
                </c:pt>
                <c:pt idx="4">
                  <c:v>0.02</c:v>
                </c:pt>
                <c:pt idx="5">
                  <c:v>9.0909090909090912E-2</c:v>
                </c:pt>
                <c:pt idx="6">
                  <c:v>0.1111111111111111</c:v>
                </c:pt>
                <c:pt idx="7">
                  <c:v>6.25E-2</c:v>
                </c:pt>
                <c:pt idx="8">
                  <c:v>4.736842105263158E-2</c:v>
                </c:pt>
                <c:pt idx="9">
                  <c:v>0</c:v>
                </c:pt>
                <c:pt idx="10">
                  <c:v>0</c:v>
                </c:pt>
                <c:pt idx="11">
                  <c:v>1.1976047904191617E-2</c:v>
                </c:pt>
                <c:pt idx="12">
                  <c:v>1.7621145374449341E-2</c:v>
                </c:pt>
              </c:numCache>
            </c:numRef>
          </c:val>
          <c:extLst>
            <c:ext xmlns:c16="http://schemas.microsoft.com/office/drawing/2014/chart" uri="{C3380CC4-5D6E-409C-BE32-E72D297353CC}">
              <c16:uniqueId val="{00000013-9152-4FCC-A253-6905D6E8667B}"/>
            </c:ext>
          </c:extLst>
        </c:ser>
        <c:dLbls>
          <c:showLegendKey val="0"/>
          <c:showVal val="0"/>
          <c:showCatName val="0"/>
          <c:showSerName val="0"/>
          <c:showPercent val="0"/>
          <c:showBubbleSize val="0"/>
        </c:dLbls>
        <c:gapWidth val="30"/>
        <c:overlap val="100"/>
        <c:axId val="34351360"/>
        <c:axId val="34672640"/>
      </c:barChart>
      <c:catAx>
        <c:axId val="3435136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672640"/>
        <c:crosses val="autoZero"/>
        <c:auto val="1"/>
        <c:lblAlgn val="ctr"/>
        <c:lblOffset val="100"/>
        <c:tickLblSkip val="1"/>
        <c:tickMarkSkip val="1"/>
        <c:noMultiLvlLbl val="0"/>
      </c:catAx>
      <c:valAx>
        <c:axId val="3467264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351360"/>
        <c:crosses val="autoZero"/>
        <c:crossBetween val="between"/>
        <c:majorUnit val="0.2"/>
      </c:valAx>
      <c:spPr>
        <a:noFill/>
        <a:ln w="25400">
          <a:noFill/>
        </a:ln>
      </c:spPr>
    </c:plotArea>
    <c:legend>
      <c:legendPos val="r"/>
      <c:layout>
        <c:manualLayout>
          <c:xMode val="edge"/>
          <c:yMode val="edge"/>
          <c:x val="0.89497844732878706"/>
          <c:y val="0.40406719717064543"/>
          <c:w val="9.7412640771501691E-2"/>
          <c:h val="0.1856763925729443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0.3893817697566565"/>
          <c:y val="2.9874213836477988E-2"/>
        </c:manualLayout>
      </c:layout>
      <c:overlay val="0"/>
      <c:spPr>
        <a:noFill/>
        <a:ln w="25400">
          <a:noFill/>
        </a:ln>
      </c:spPr>
      <c:txPr>
        <a:bodyPr/>
        <a:lstStyle/>
        <a:p>
          <a:pPr>
            <a:defRPr sz="1100"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view3D>
    <c:floor>
      <c:thickness val="0"/>
    </c:floor>
    <c:sideWall>
      <c:thickness val="0"/>
    </c:sideWall>
    <c:backWall>
      <c:thickness val="0"/>
    </c:backWall>
    <c:plotArea>
      <c:layout>
        <c:manualLayout>
          <c:layoutTarget val="inner"/>
          <c:xMode val="edge"/>
          <c:yMode val="edge"/>
          <c:x val="0.20354013270465085"/>
          <c:y val="0.24213836477987422"/>
          <c:w val="0.51032572255901631"/>
          <c:h val="0.70125786163522008"/>
        </c:manualLayout>
      </c:layout>
      <c:pie3DChart>
        <c:varyColors val="1"/>
        <c:ser>
          <c:idx val="0"/>
          <c:order val="0"/>
          <c:tx>
            <c:strRef>
              <c:f>'51（問30）'!$BC$6</c:f>
              <c:strCache>
                <c:ptCount val="1"/>
                <c:pt idx="0">
                  <c:v>全　体</c:v>
                </c:pt>
              </c:strCache>
            </c:strRef>
          </c:tx>
          <c:spPr>
            <a:solidFill>
              <a:srgbClr val="9999FF"/>
            </a:solidFill>
            <a:ln w="12700">
              <a:solidFill>
                <a:srgbClr val="000000"/>
              </a:solidFill>
              <a:prstDash val="solid"/>
            </a:ln>
          </c:spPr>
          <c:dPt>
            <c:idx val="0"/>
            <c:bubble3D val="0"/>
            <c:spPr>
              <a:pattFill prst="pct60">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1-80E5-4419-AA3E-2AA6498E5429}"/>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3-80E5-4419-AA3E-2AA6498E5429}"/>
              </c:ext>
            </c:extLst>
          </c:dPt>
          <c:dPt>
            <c:idx val="2"/>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5-80E5-4419-AA3E-2AA6498E5429}"/>
              </c:ext>
            </c:extLst>
          </c:dPt>
          <c:dLbls>
            <c:dLbl>
              <c:idx val="0"/>
              <c:layout>
                <c:manualLayout>
                  <c:x val="2.4759095378564414E-2"/>
                  <c:y val="-3.8760762381337847E-2"/>
                </c:manualLayout>
              </c:layout>
              <c:tx>
                <c:rich>
                  <a:bodyPr/>
                  <a:lstStyle/>
                  <a:p>
                    <a:r>
                      <a:rPr lang="ja-JP" altLang="en-US"/>
                      <a:t>努めている</a:t>
                    </a:r>
                    <a:r>
                      <a:rPr lang="en-US" altLang="ja-JP"/>
                      <a:t>72.0%</a:t>
                    </a:r>
                  </a:p>
                </c:rich>
              </c:tx>
              <c:dLblPos val="bestFit"/>
              <c:showLegendKey val="0"/>
              <c:showVal val="1"/>
              <c:showCatName val="1"/>
              <c:showSerName val="0"/>
              <c:showPercent val="0"/>
              <c:showBubbleSize val="0"/>
              <c:extLst>
                <c:ext xmlns:c15="http://schemas.microsoft.com/office/drawing/2012/chart" uri="{CE6537A1-D6FC-4f65-9D91-7224C49458BB}">
                  <c15:layout>
                    <c:manualLayout>
                      <c:w val="0.22924302603767446"/>
                      <c:h val="0.21806853582554517"/>
                    </c:manualLayout>
                  </c15:layout>
                  <c15:showDataLabelsRange val="0"/>
                </c:ext>
                <c:ext xmlns:c16="http://schemas.microsoft.com/office/drawing/2014/chart" uri="{C3380CC4-5D6E-409C-BE32-E72D297353CC}">
                  <c16:uniqueId val="{00000001-80E5-4419-AA3E-2AA6498E5429}"/>
                </c:ext>
              </c:extLst>
            </c:dLbl>
            <c:dLbl>
              <c:idx val="1"/>
              <c:layout>
                <c:manualLayout>
                  <c:x val="-3.3151077354268768E-2"/>
                  <c:y val="7.1593621552022979E-2"/>
                </c:manualLayout>
              </c:layout>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努めていない </a:t>
                    </a:r>
                    <a:r>
                      <a:rPr lang="en-US" altLang="ja-JP"/>
                      <a:t>22.4%</a:t>
                    </a:r>
                  </a:p>
                </c:rich>
              </c:tx>
              <c:numFmt formatCode="0.0%" sourceLinked="0"/>
              <c:spPr>
                <a:noFill/>
                <a:ln w="25400">
                  <a:noFill/>
                </a:ln>
              </c:spPr>
              <c:dLblPos val="bestFit"/>
              <c:showLegendKey val="0"/>
              <c:showVal val="1"/>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3-80E5-4419-AA3E-2AA6498E5429}"/>
                </c:ext>
              </c:extLst>
            </c:dLbl>
            <c:dLbl>
              <c:idx val="2"/>
              <c:layout>
                <c:manualLayout>
                  <c:x val="-0.11118048297060212"/>
                  <c:y val="3.2648442529589462E-2"/>
                </c:manualLayout>
              </c:layout>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無回答 </a:t>
                    </a:r>
                    <a:r>
                      <a:rPr lang="en-US" altLang="ja-JP"/>
                      <a:t>7.4%</a:t>
                    </a:r>
                  </a:p>
                </c:rich>
              </c:tx>
              <c:numFmt formatCode="0.0%" sourceLinked="0"/>
              <c:spPr>
                <a:noFill/>
                <a:ln w="25400">
                  <a:noFill/>
                </a:ln>
              </c:spPr>
              <c:dLblPos val="bestFit"/>
              <c:showLegendKey val="0"/>
              <c:showVal val="1"/>
              <c:showCatName val="1"/>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5-80E5-4419-AA3E-2AA6498E5429}"/>
                </c:ext>
              </c:extLst>
            </c:dLbl>
            <c:numFmt formatCode="0.0%" sourceLinked="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0"/>
            <c:showBubbleSize val="0"/>
            <c:showLeaderLines val="1"/>
            <c:extLst>
              <c:ext xmlns:c15="http://schemas.microsoft.com/office/drawing/2012/chart" uri="{CE6537A1-D6FC-4f65-9D91-7224C49458BB}"/>
            </c:extLst>
          </c:dLbls>
          <c:cat>
            <c:strRef>
              <c:f>'51（問30）'!$BD$5:$BF$5</c:f>
              <c:strCache>
                <c:ptCount val="3"/>
                <c:pt idx="0">
                  <c:v>努めている</c:v>
                </c:pt>
                <c:pt idx="1">
                  <c:v>努めていない</c:v>
                </c:pt>
                <c:pt idx="2">
                  <c:v>無回答</c:v>
                </c:pt>
              </c:strCache>
            </c:strRef>
          </c:cat>
          <c:val>
            <c:numRef>
              <c:f>'51（問30）'!$BD$6:$BF$6</c:f>
              <c:numCache>
                <c:formatCode>0.0%</c:formatCode>
                <c:ptCount val="3"/>
                <c:pt idx="0">
                  <c:v>0.70083876980428705</c:v>
                </c:pt>
                <c:pt idx="1">
                  <c:v>0.21435228331780057</c:v>
                </c:pt>
                <c:pt idx="2">
                  <c:v>8.4808946877912392E-2</c:v>
                </c:pt>
              </c:numCache>
            </c:numRef>
          </c:val>
          <c:extLst>
            <c:ext xmlns:c16="http://schemas.microsoft.com/office/drawing/2014/chart" uri="{C3380CC4-5D6E-409C-BE32-E72D297353CC}">
              <c16:uniqueId val="{00000006-80E5-4419-AA3E-2AA6498E5429}"/>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4586021880008369"/>
          <c:y val="0.33503144654088052"/>
          <c:w val="0.23054096114091938"/>
          <c:h val="0.31295597484276733"/>
        </c:manualLayout>
      </c:layout>
      <c:overlay val="0"/>
      <c:spPr>
        <a:solidFill>
          <a:sysClr val="window" lastClr="FFFFFF"/>
        </a:solidFill>
        <a:ln>
          <a:solidFill>
            <a:sysClr val="windowText" lastClr="000000"/>
          </a:solidFill>
        </a:ln>
      </c:sp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orientation="portrait"/>
  </c:printSettings>
</c:chartSpace>
</file>

<file path=xl/charts/chart8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3363379127158653"/>
          <c:y val="1.4204545454545454E-2"/>
        </c:manualLayout>
      </c:layout>
      <c:overlay val="0"/>
      <c:spPr>
        <a:noFill/>
        <a:ln w="25400">
          <a:noFill/>
        </a:ln>
      </c:spPr>
    </c:title>
    <c:autoTitleDeleted val="0"/>
    <c:plotArea>
      <c:layout>
        <c:manualLayout>
          <c:layoutTarget val="inner"/>
          <c:xMode val="edge"/>
          <c:yMode val="edge"/>
          <c:x val="0.14714736291080568"/>
          <c:y val="7.3863738824655467E-2"/>
          <c:w val="0.71321425900645619"/>
          <c:h val="0.84659208345182035"/>
        </c:manualLayout>
      </c:layout>
      <c:barChart>
        <c:barDir val="bar"/>
        <c:grouping val="percentStacked"/>
        <c:varyColors val="0"/>
        <c:ser>
          <c:idx val="0"/>
          <c:order val="0"/>
          <c:tx>
            <c:strRef>
              <c:f>'51（問30）'!$BD$10</c:f>
              <c:strCache>
                <c:ptCount val="1"/>
                <c:pt idx="0">
                  <c:v>努めている</c:v>
                </c:pt>
              </c:strCache>
            </c:strRef>
          </c:tx>
          <c:spPr>
            <a:pattFill prst="pct60">
              <a:fgClr>
                <a:schemeClr val="tx1"/>
              </a:fgClr>
              <a:bgClr>
                <a:schemeClr val="bg1"/>
              </a:bgClr>
            </a:pattFill>
            <a:ln w="12700">
              <a:solidFill>
                <a:srgbClr val="000000"/>
              </a:solidFill>
              <a:prstDash val="solid"/>
            </a:ln>
          </c:spPr>
          <c:invertIfNegative val="0"/>
          <c:dLbls>
            <c:dLbl>
              <c:idx val="0"/>
              <c:layout>
                <c:manualLayout>
                  <c:x val="2.4024024024024024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684-47D6-B8B9-36BBEF992F85}"/>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'51（問30）'!$BC$11:$BC$23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'51（問30）'!$BD$11:$BD$23</c:f>
              <c:numCache>
                <c:formatCode>0.0%</c:formatCode>
                <c:ptCount val="13"/>
                <c:pt idx="0">
                  <c:v>0</c:v>
                </c:pt>
                <c:pt idx="1">
                  <c:v>0.71962616822429903</c:v>
                </c:pt>
                <c:pt idx="2">
                  <c:v>0.66666666666666663</c:v>
                </c:pt>
                <c:pt idx="3">
                  <c:v>0.78260869565217395</c:v>
                </c:pt>
                <c:pt idx="4">
                  <c:v>0.80666666666666664</c:v>
                </c:pt>
                <c:pt idx="5">
                  <c:v>0.66666666666666663</c:v>
                </c:pt>
                <c:pt idx="6">
                  <c:v>0.66666666666666663</c:v>
                </c:pt>
                <c:pt idx="7">
                  <c:v>0.75</c:v>
                </c:pt>
                <c:pt idx="8">
                  <c:v>0.66315789473684206</c:v>
                </c:pt>
                <c:pt idx="9">
                  <c:v>0.76923076923076927</c:v>
                </c:pt>
                <c:pt idx="10">
                  <c:v>0.83333333333333337</c:v>
                </c:pt>
                <c:pt idx="11">
                  <c:v>0.70658682634730541</c:v>
                </c:pt>
                <c:pt idx="12">
                  <c:v>0.65198237885462551</c:v>
                </c:pt>
              </c:numCache>
            </c:numRef>
          </c:val>
          <c:extLst>
            <c:ext xmlns:c16="http://schemas.microsoft.com/office/drawing/2014/chart" uri="{C3380CC4-5D6E-409C-BE32-E72D297353CC}">
              <c16:uniqueId val="{00000001-1684-47D6-B8B9-36BBEF992F85}"/>
            </c:ext>
          </c:extLst>
        </c:ser>
        <c:ser>
          <c:idx val="1"/>
          <c:order val="1"/>
          <c:tx>
            <c:strRef>
              <c:f>'51（問30）'!$BE$10</c:f>
              <c:strCache>
                <c:ptCount val="1"/>
                <c:pt idx="0">
                  <c:v>努めていない</c:v>
                </c:pt>
              </c:strCache>
            </c:strRef>
          </c:tx>
          <c:spPr>
            <a:solidFill>
              <a:schemeClr val="bg1"/>
            </a:solidFill>
            <a:ln w="12700">
              <a:solidFill>
                <a:srgbClr val="000000"/>
              </a:solidFill>
              <a:prstDash val="solid"/>
            </a:ln>
          </c:spPr>
          <c:invertIfNegative val="0"/>
          <c:dLbls>
            <c:dLbl>
              <c:idx val="3"/>
              <c:layout>
                <c:manualLayout>
                  <c:x val="-1.00100100100100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1684-47D6-B8B9-36BBEF992F85}"/>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'51（問30）'!$BC$11:$BC$23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'51（問30）'!$BE$11:$BE$23</c:f>
              <c:numCache>
                <c:formatCode>0.0%</c:formatCode>
                <c:ptCount val="13"/>
                <c:pt idx="0">
                  <c:v>0</c:v>
                </c:pt>
                <c:pt idx="1">
                  <c:v>0.16822429906542055</c:v>
                </c:pt>
                <c:pt idx="2">
                  <c:v>0.22764227642276422</c:v>
                </c:pt>
                <c:pt idx="3">
                  <c:v>0.21739130434782608</c:v>
                </c:pt>
                <c:pt idx="4">
                  <c:v>0.16</c:v>
                </c:pt>
                <c:pt idx="5">
                  <c:v>0.27272727272727271</c:v>
                </c:pt>
                <c:pt idx="6">
                  <c:v>0.16666666666666666</c:v>
                </c:pt>
                <c:pt idx="7">
                  <c:v>0.1875</c:v>
                </c:pt>
                <c:pt idx="8">
                  <c:v>0.26315789473684209</c:v>
                </c:pt>
                <c:pt idx="9">
                  <c:v>0.23076923076923078</c:v>
                </c:pt>
                <c:pt idx="10">
                  <c:v>0</c:v>
                </c:pt>
                <c:pt idx="11">
                  <c:v>0.22754491017964071</c:v>
                </c:pt>
                <c:pt idx="12">
                  <c:v>0.22466960352422907</c:v>
                </c:pt>
              </c:numCache>
            </c:numRef>
          </c:val>
          <c:extLst>
            <c:ext xmlns:c16="http://schemas.microsoft.com/office/drawing/2014/chart" uri="{C3380CC4-5D6E-409C-BE32-E72D297353CC}">
              <c16:uniqueId val="{00000003-1684-47D6-B8B9-36BBEF992F85}"/>
            </c:ext>
          </c:extLst>
        </c:ser>
        <c:ser>
          <c:idx val="2"/>
          <c:order val="2"/>
          <c:tx>
            <c:strRef>
              <c:f>'51（問30）'!$BF$10</c:f>
              <c:strCache>
                <c:ptCount val="1"/>
                <c:pt idx="0">
                  <c:v>無回答</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3"/>
              <c:layout>
                <c:manualLayout>
                  <c:x val="1.6016016016016016E-2"/>
                  <c:y val="-1.3888728445112719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FFA-4ED5-8742-E55556E0BFEC}"/>
                </c:ext>
              </c:extLst>
            </c:dLbl>
            <c:dLbl>
              <c:idx val="5"/>
              <c:layout>
                <c:manualLayout>
                  <c:x val="-2.3605150879353828E-2"/>
                  <c:y val="-3.0184414707079291E-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684-47D6-B8B9-36BBEF992F85}"/>
                </c:ext>
              </c:extLst>
            </c:dLbl>
            <c:dLbl>
              <c:idx val="8"/>
              <c:layout>
                <c:manualLayout>
                  <c:x val="-9.835479533064094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684-47D6-B8B9-36BBEF992F85}"/>
                </c:ext>
              </c:extLst>
            </c:dLbl>
            <c:dLbl>
              <c:idx val="11"/>
              <c:layout>
                <c:manualLayout>
                  <c:x val="2.0950083942209926E-4"/>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684-47D6-B8B9-36BBEF992F85}"/>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'51（問30）'!$BC$11:$BC$23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'51（問30）'!$BF$11:$BF$23</c:f>
              <c:numCache>
                <c:formatCode>0.0%</c:formatCode>
                <c:ptCount val="13"/>
                <c:pt idx="0">
                  <c:v>0</c:v>
                </c:pt>
                <c:pt idx="1">
                  <c:v>0.11214953271028037</c:v>
                </c:pt>
                <c:pt idx="2">
                  <c:v>0.10569105691056911</c:v>
                </c:pt>
                <c:pt idx="3">
                  <c:v>0</c:v>
                </c:pt>
                <c:pt idx="4">
                  <c:v>3.3333333333333333E-2</c:v>
                </c:pt>
                <c:pt idx="5">
                  <c:v>6.0606060606060608E-2</c:v>
                </c:pt>
                <c:pt idx="6">
                  <c:v>0.16666666666666666</c:v>
                </c:pt>
                <c:pt idx="7">
                  <c:v>6.25E-2</c:v>
                </c:pt>
                <c:pt idx="8">
                  <c:v>7.3684210526315783E-2</c:v>
                </c:pt>
                <c:pt idx="9">
                  <c:v>0</c:v>
                </c:pt>
                <c:pt idx="10">
                  <c:v>0.16666666666666666</c:v>
                </c:pt>
                <c:pt idx="11">
                  <c:v>6.5868263473053898E-2</c:v>
                </c:pt>
                <c:pt idx="12">
                  <c:v>0.12334801762114538</c:v>
                </c:pt>
              </c:numCache>
            </c:numRef>
          </c:val>
          <c:extLst>
            <c:ext xmlns:c16="http://schemas.microsoft.com/office/drawing/2014/chart" uri="{C3380CC4-5D6E-409C-BE32-E72D297353CC}">
              <c16:uniqueId val="{00000007-1684-47D6-B8B9-36BBEF992F85}"/>
            </c:ext>
          </c:extLst>
        </c:ser>
        <c:dLbls>
          <c:showLegendKey val="0"/>
          <c:showVal val="0"/>
          <c:showCatName val="0"/>
          <c:showSerName val="0"/>
          <c:showPercent val="0"/>
          <c:showBubbleSize val="0"/>
        </c:dLbls>
        <c:gapWidth val="20"/>
        <c:overlap val="100"/>
        <c:axId val="105004032"/>
        <c:axId val="105018112"/>
      </c:barChart>
      <c:catAx>
        <c:axId val="1050040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018112"/>
        <c:crosses val="autoZero"/>
        <c:auto val="1"/>
        <c:lblAlgn val="ctr"/>
        <c:lblOffset val="100"/>
        <c:tickLblSkip val="1"/>
        <c:tickMarkSkip val="1"/>
        <c:noMultiLvlLbl val="0"/>
      </c:catAx>
      <c:valAx>
        <c:axId val="105018112"/>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004032"/>
        <c:crosses val="autoZero"/>
        <c:crossBetween val="between"/>
        <c:majorUnit val="0.2"/>
      </c:valAx>
      <c:spPr>
        <a:solidFill>
          <a:srgbClr val="FFFFFF"/>
        </a:solidFill>
        <a:ln w="25400">
          <a:noFill/>
        </a:ln>
      </c:spPr>
    </c:plotArea>
    <c:legend>
      <c:legendPos val="r"/>
      <c:layout>
        <c:manualLayout>
          <c:xMode val="edge"/>
          <c:yMode val="edge"/>
          <c:x val="0.89489615599851813"/>
          <c:y val="0.34090968742543543"/>
          <c:w val="9.4594752232547541E-2"/>
          <c:h val="0.3892051419708900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2102890315715073"/>
          <c:y val="2.0242914979757085E-2"/>
        </c:manualLayout>
      </c:layout>
      <c:overlay val="0"/>
      <c:spPr>
        <a:noFill/>
        <a:ln w="25400">
          <a:noFill/>
        </a:ln>
      </c:spPr>
    </c:title>
    <c:autoTitleDeleted val="0"/>
    <c:plotArea>
      <c:layout>
        <c:manualLayout>
          <c:layoutTarget val="inner"/>
          <c:xMode val="edge"/>
          <c:yMode val="edge"/>
          <c:x val="0.13313171710396557"/>
          <c:y val="0.12550632098130887"/>
          <c:w val="0.72617300238526672"/>
          <c:h val="0.7611351078866474"/>
        </c:manualLayout>
      </c:layout>
      <c:barChart>
        <c:barDir val="bar"/>
        <c:grouping val="percentStacked"/>
        <c:varyColors val="0"/>
        <c:ser>
          <c:idx val="0"/>
          <c:order val="0"/>
          <c:tx>
            <c:strRef>
              <c:f>'51（問30）'!$BD$29</c:f>
              <c:strCache>
                <c:ptCount val="1"/>
                <c:pt idx="0">
                  <c:v>努めている</c:v>
                </c:pt>
              </c:strCache>
            </c:strRef>
          </c:tx>
          <c:spPr>
            <a:pattFill prst="pct60">
              <a:fgClr>
                <a:schemeClr val="tx1"/>
              </a:fgClr>
              <a:bgClr>
                <a:schemeClr val="bg1"/>
              </a:bgClr>
            </a:pattFill>
            <a:ln w="12700">
              <a:solidFill>
                <a:srgbClr val="000000"/>
              </a:solidFill>
              <a:prstDash val="solid"/>
            </a:ln>
          </c:spPr>
          <c:invertIfNegative val="0"/>
          <c:dLbls>
            <c:numFmt formatCode="0.0%;\-#;;" sourceLinked="0"/>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'51（問30）'!$BC$30:$BC$35</c:f>
              <c:strCache>
                <c:ptCount val="6"/>
                <c:pt idx="0">
                  <c:v>100人以上</c:v>
                </c:pt>
                <c:pt idx="1">
                  <c:v>50～99人</c:v>
                </c:pt>
                <c:pt idx="2">
                  <c:v>30～49人</c:v>
                </c:pt>
                <c:pt idx="3">
                  <c:v>10～29人</c:v>
                </c:pt>
                <c:pt idx="4">
                  <c:v>5～9人</c:v>
                </c:pt>
                <c:pt idx="5">
                  <c:v>1～4人</c:v>
                </c:pt>
              </c:strCache>
            </c:strRef>
          </c:cat>
          <c:val>
            <c:numRef>
              <c:f>'51（問30）'!$BD$30:$BD$35</c:f>
              <c:numCache>
                <c:formatCode>0.0%</c:formatCode>
                <c:ptCount val="6"/>
                <c:pt idx="0">
                  <c:v>0.7142857142857143</c:v>
                </c:pt>
                <c:pt idx="1">
                  <c:v>0.8571428571428571</c:v>
                </c:pt>
                <c:pt idx="2">
                  <c:v>0.84375</c:v>
                </c:pt>
                <c:pt idx="3">
                  <c:v>0.80658436213991769</c:v>
                </c:pt>
                <c:pt idx="4">
                  <c:v>0.70431893687707636</c:v>
                </c:pt>
                <c:pt idx="5">
                  <c:v>0.63025210084033612</c:v>
                </c:pt>
              </c:numCache>
            </c:numRef>
          </c:val>
          <c:extLst>
            <c:ext xmlns:c16="http://schemas.microsoft.com/office/drawing/2014/chart" uri="{C3380CC4-5D6E-409C-BE32-E72D297353CC}">
              <c16:uniqueId val="{00000000-76F4-4514-940D-6A96B4FB6BD6}"/>
            </c:ext>
          </c:extLst>
        </c:ser>
        <c:ser>
          <c:idx val="1"/>
          <c:order val="1"/>
          <c:tx>
            <c:strRef>
              <c:f>'51（問30）'!$BE$29</c:f>
              <c:strCache>
                <c:ptCount val="1"/>
                <c:pt idx="0">
                  <c:v>努めていない</c:v>
                </c:pt>
              </c:strCache>
            </c:strRef>
          </c:tx>
          <c:spPr>
            <a:solidFill>
              <a:schemeClr val="bg1"/>
            </a:solidFill>
            <a:ln w="12700">
              <a:solidFill>
                <a:srgbClr val="000000"/>
              </a:solidFill>
              <a:prstDash val="solid"/>
            </a:ln>
          </c:spPr>
          <c:invertIfNegative val="0"/>
          <c:dLbls>
            <c:numFmt formatCode="0.0%;\-#;;" sourceLinked="0"/>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'51（問30）'!$BC$30:$BC$35</c:f>
              <c:strCache>
                <c:ptCount val="6"/>
                <c:pt idx="0">
                  <c:v>100人以上</c:v>
                </c:pt>
                <c:pt idx="1">
                  <c:v>50～99人</c:v>
                </c:pt>
                <c:pt idx="2">
                  <c:v>30～49人</c:v>
                </c:pt>
                <c:pt idx="3">
                  <c:v>10～29人</c:v>
                </c:pt>
                <c:pt idx="4">
                  <c:v>5～9人</c:v>
                </c:pt>
                <c:pt idx="5">
                  <c:v>1～4人</c:v>
                </c:pt>
              </c:strCache>
            </c:strRef>
          </c:cat>
          <c:val>
            <c:numRef>
              <c:f>'51（問30）'!$BE$30:$BE$35</c:f>
              <c:numCache>
                <c:formatCode>0.0%</c:formatCode>
                <c:ptCount val="6"/>
                <c:pt idx="0">
                  <c:v>0.2857142857142857</c:v>
                </c:pt>
                <c:pt idx="1">
                  <c:v>0.14285714285714285</c:v>
                </c:pt>
                <c:pt idx="2">
                  <c:v>9.375E-2</c:v>
                </c:pt>
                <c:pt idx="3">
                  <c:v>0.16460905349794239</c:v>
                </c:pt>
                <c:pt idx="4">
                  <c:v>0.22591362126245848</c:v>
                </c:pt>
                <c:pt idx="5">
                  <c:v>0.24159663865546219</c:v>
                </c:pt>
              </c:numCache>
            </c:numRef>
          </c:val>
          <c:extLst>
            <c:ext xmlns:c16="http://schemas.microsoft.com/office/drawing/2014/chart" uri="{C3380CC4-5D6E-409C-BE32-E72D297353CC}">
              <c16:uniqueId val="{00000001-76F4-4514-940D-6A96B4FB6BD6}"/>
            </c:ext>
          </c:extLst>
        </c:ser>
        <c:ser>
          <c:idx val="2"/>
          <c:order val="2"/>
          <c:tx>
            <c:strRef>
              <c:f>'51（問30）'!$BF$29</c:f>
              <c:strCache>
                <c:ptCount val="1"/>
                <c:pt idx="0">
                  <c:v>無回答</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1890285433947826E-2"/>
                  <c:y val="1.016581651168324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6F4-4514-940D-6A96B4FB6BD6}"/>
                </c:ext>
              </c:extLst>
            </c:dLbl>
            <c:dLbl>
              <c:idx val="1"/>
              <c:layout>
                <c:manualLayout>
                  <c:x val="-1.5853713911930436E-2"/>
                  <c:y val="5.5450548807616726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6F4-4514-940D-6A96B4FB6BD6}"/>
                </c:ext>
              </c:extLst>
            </c:dLbl>
            <c:dLbl>
              <c:idx val="2"/>
              <c:layout>
                <c:manualLayout>
                  <c:x val="-9.908571194956521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6F4-4514-940D-6A96B4FB6BD6}"/>
                </c:ext>
              </c:extLst>
            </c:dLbl>
            <c:dLbl>
              <c:idx val="3"/>
              <c:layout>
                <c:manualLayout>
                  <c:x val="-1.189028543394782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6F4-4514-940D-6A96B4FB6BD6}"/>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'51（問30）'!$BC$30:$BC$35</c:f>
              <c:strCache>
                <c:ptCount val="6"/>
                <c:pt idx="0">
                  <c:v>100人以上</c:v>
                </c:pt>
                <c:pt idx="1">
                  <c:v>50～99人</c:v>
                </c:pt>
                <c:pt idx="2">
                  <c:v>30～49人</c:v>
                </c:pt>
                <c:pt idx="3">
                  <c:v>10～29人</c:v>
                </c:pt>
                <c:pt idx="4">
                  <c:v>5～9人</c:v>
                </c:pt>
                <c:pt idx="5">
                  <c:v>1～4人</c:v>
                </c:pt>
              </c:strCache>
            </c:strRef>
          </c:cat>
          <c:val>
            <c:numRef>
              <c:f>'51（問30）'!$BF$30:$BF$35</c:f>
              <c:numCache>
                <c:formatCode>0.0%</c:formatCode>
                <c:ptCount val="6"/>
                <c:pt idx="0">
                  <c:v>0</c:v>
                </c:pt>
                <c:pt idx="1">
                  <c:v>0</c:v>
                </c:pt>
                <c:pt idx="2">
                  <c:v>6.25E-2</c:v>
                </c:pt>
                <c:pt idx="3">
                  <c:v>2.8806584362139918E-2</c:v>
                </c:pt>
                <c:pt idx="4">
                  <c:v>6.9767441860465115E-2</c:v>
                </c:pt>
                <c:pt idx="5">
                  <c:v>0.12815126050420167</c:v>
                </c:pt>
              </c:numCache>
            </c:numRef>
          </c:val>
          <c:extLst>
            <c:ext xmlns:c16="http://schemas.microsoft.com/office/drawing/2014/chart" uri="{C3380CC4-5D6E-409C-BE32-E72D297353CC}">
              <c16:uniqueId val="{00000006-76F4-4514-940D-6A96B4FB6BD6}"/>
            </c:ext>
          </c:extLst>
        </c:ser>
        <c:dLbls>
          <c:showLegendKey val="0"/>
          <c:showVal val="0"/>
          <c:showCatName val="0"/>
          <c:showSerName val="0"/>
          <c:showPercent val="0"/>
          <c:showBubbleSize val="0"/>
        </c:dLbls>
        <c:gapWidth val="50"/>
        <c:overlap val="100"/>
        <c:axId val="105794944"/>
        <c:axId val="105809024"/>
      </c:barChart>
      <c:catAx>
        <c:axId val="10579494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809024"/>
        <c:crosses val="autoZero"/>
        <c:auto val="1"/>
        <c:lblAlgn val="ctr"/>
        <c:lblOffset val="100"/>
        <c:tickLblSkip val="1"/>
        <c:tickMarkSkip val="1"/>
        <c:noMultiLvlLbl val="0"/>
      </c:catAx>
      <c:valAx>
        <c:axId val="105809024"/>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794944"/>
        <c:crosses val="autoZero"/>
        <c:crossBetween val="between"/>
        <c:majorUnit val="0.2"/>
      </c:valAx>
      <c:spPr>
        <a:solidFill>
          <a:srgbClr val="FFFFFF"/>
        </a:solidFill>
        <a:ln w="25400">
          <a:noFill/>
        </a:ln>
      </c:spPr>
    </c:plotArea>
    <c:legend>
      <c:legendPos val="r"/>
      <c:layout>
        <c:manualLayout>
          <c:xMode val="edge"/>
          <c:yMode val="edge"/>
          <c:x val="0.89863906194781629"/>
          <c:y val="0.26315831978492565"/>
          <c:w val="9.5310136157337411E-2"/>
          <c:h val="0.5587057285855462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4.3651418572678416E-2"/>
          <c:y val="2.3931623931623933E-2"/>
        </c:manualLayout>
      </c:layout>
      <c:overlay val="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view3D>
    <c:floor>
      <c:thickness val="0"/>
    </c:floor>
    <c:sideWall>
      <c:thickness val="0"/>
    </c:sideWall>
    <c:backWall>
      <c:thickness val="0"/>
    </c:backWall>
    <c:plotArea>
      <c:layout>
        <c:manualLayout>
          <c:layoutTarget val="inner"/>
          <c:xMode val="edge"/>
          <c:yMode val="edge"/>
          <c:x val="0.21031777277840269"/>
          <c:y val="0.2273515041389057"/>
          <c:w val="0.49702505936757896"/>
          <c:h val="0.72478524799784638"/>
        </c:manualLayout>
      </c:layout>
      <c:pie3DChart>
        <c:varyColors val="1"/>
        <c:ser>
          <c:idx val="0"/>
          <c:order val="0"/>
          <c:tx>
            <c:strRef>
              <c:f>'52(問30)'!$AC$6</c:f>
              <c:strCache>
                <c:ptCount val="1"/>
                <c:pt idx="0">
                  <c:v>全　体</c:v>
                </c:pt>
              </c:strCache>
            </c:strRef>
          </c:tx>
          <c:spPr>
            <a:solidFill>
              <a:srgbClr val="9999FF"/>
            </a:solidFill>
            <a:ln w="12700">
              <a:solidFill>
                <a:srgbClr val="000000"/>
              </a:solidFill>
              <a:prstDash val="solid"/>
            </a:ln>
          </c:spPr>
          <c:dPt>
            <c:idx val="0"/>
            <c:bubble3D val="0"/>
            <c:spPr>
              <a:pattFill prst="pct60">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1-FF6A-4B41-B350-D21F862E196C}"/>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3-FF6A-4B41-B350-D21F862E196C}"/>
              </c:ext>
            </c:extLst>
          </c:dPt>
          <c:dPt>
            <c:idx val="2"/>
            <c:bubble3D val="0"/>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5-FF6A-4B41-B350-D21F862E196C}"/>
              </c:ext>
            </c:extLst>
          </c:dPt>
          <c:dLbls>
            <c:dLbl>
              <c:idx val="0"/>
              <c:layout>
                <c:manualLayout>
                  <c:x val="3.4341332333458319E-2"/>
                  <c:y val="-6.4143212867622298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FF6A-4B41-B350-D21F862E196C}"/>
                </c:ext>
              </c:extLst>
            </c:dLbl>
            <c:dLbl>
              <c:idx val="1"/>
              <c:layout>
                <c:manualLayout>
                  <c:x val="-0.10328990126234222"/>
                  <c:y val="-5.1282051282051282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4831364829396321"/>
                      <c:h val="0.25786802030456851"/>
                    </c:manualLayout>
                  </c15:layout>
                </c:ext>
                <c:ext xmlns:c16="http://schemas.microsoft.com/office/drawing/2014/chart" uri="{C3380CC4-5D6E-409C-BE32-E72D297353CC}">
                  <c16:uniqueId val="{00000003-FF6A-4B41-B350-D21F862E196C}"/>
                </c:ext>
              </c:extLst>
            </c:dLbl>
            <c:dLbl>
              <c:idx val="2"/>
              <c:layout>
                <c:manualLayout>
                  <c:x val="-5.1701349831271094E-2"/>
                  <c:y val="-4.0842586984319272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FF6A-4B41-B350-D21F862E196C}"/>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'52(問30)'!$AD$5:$AF$5</c:f>
              <c:strCache>
                <c:ptCount val="3"/>
                <c:pt idx="0">
                  <c:v>定めている</c:v>
                </c:pt>
                <c:pt idx="1">
                  <c:v>定めていない</c:v>
                </c:pt>
                <c:pt idx="2">
                  <c:v>無回答</c:v>
                </c:pt>
              </c:strCache>
            </c:strRef>
          </c:cat>
          <c:val>
            <c:numRef>
              <c:f>'52(問30)'!$AD$6:$AF$6</c:f>
              <c:numCache>
                <c:formatCode>0.0%</c:formatCode>
                <c:ptCount val="3"/>
                <c:pt idx="0">
                  <c:v>0.29356943150046599</c:v>
                </c:pt>
                <c:pt idx="1">
                  <c:v>0.60018639328984158</c:v>
                </c:pt>
                <c:pt idx="2">
                  <c:v>0.10624417520969245</c:v>
                </c:pt>
              </c:numCache>
            </c:numRef>
          </c:val>
          <c:extLst>
            <c:ext xmlns:c16="http://schemas.microsoft.com/office/drawing/2014/chart" uri="{C3380CC4-5D6E-409C-BE32-E72D297353CC}">
              <c16:uniqueId val="{00000006-FF6A-4B41-B350-D21F862E196C}"/>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5152762154730657"/>
          <c:y val="0.41415384615384615"/>
          <c:w val="0.2325993625796775"/>
          <c:h val="0.31972649572649575"/>
        </c:manualLayout>
      </c:layout>
      <c:overlay val="0"/>
      <c:spPr>
        <a:solidFill>
          <a:schemeClr val="bg1"/>
        </a:solidFill>
        <a:ln>
          <a:solidFill>
            <a:sysClr val="windowText" lastClr="000000"/>
          </a:solidFill>
        </a:ln>
      </c:sp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8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3984962406015036"/>
          <c:y val="1.278772378516624E-2"/>
        </c:manualLayout>
      </c:layout>
      <c:overlay val="0"/>
      <c:spPr>
        <a:noFill/>
        <a:ln w="25400">
          <a:noFill/>
        </a:ln>
      </c:spPr>
    </c:title>
    <c:autoTitleDeleted val="0"/>
    <c:plotArea>
      <c:layout>
        <c:manualLayout>
          <c:layoutTarget val="inner"/>
          <c:xMode val="edge"/>
          <c:yMode val="edge"/>
          <c:x val="0.14736842105263157"/>
          <c:y val="6.1381150821649744E-2"/>
          <c:w val="0.71879699248120299"/>
          <c:h val="0.87212385125760672"/>
        </c:manualLayout>
      </c:layout>
      <c:barChart>
        <c:barDir val="bar"/>
        <c:grouping val="percentStacked"/>
        <c:varyColors val="0"/>
        <c:ser>
          <c:idx val="0"/>
          <c:order val="0"/>
          <c:tx>
            <c:strRef>
              <c:f>'52(問30)'!$BD$10</c:f>
              <c:strCache>
                <c:ptCount val="1"/>
                <c:pt idx="0">
                  <c:v>定めている</c:v>
                </c:pt>
              </c:strCache>
            </c:strRef>
          </c:tx>
          <c:spPr>
            <a:pattFill prst="pct60">
              <a:fgClr>
                <a:schemeClr val="tx1"/>
              </a:fgClr>
              <a:bgClr>
                <a:schemeClr val="bg1"/>
              </a:bgClr>
            </a:pattFill>
            <a:ln w="12700">
              <a:solidFill>
                <a:srgbClr val="000000"/>
              </a:solidFill>
              <a:prstDash val="solid"/>
            </a:ln>
          </c:spPr>
          <c:invertIfNegative val="0"/>
          <c:dLbls>
            <c:dLbl>
              <c:idx val="0"/>
              <c:layout>
                <c:manualLayout>
                  <c:x val="2.8070175438596509E-2"/>
                  <c:y val="1.2503407705063114E-16"/>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801-4934-B5BD-7DB4C550B0E0}"/>
                </c:ext>
              </c:extLst>
            </c:dLbl>
            <c:numFmt formatCode="0.0%;\-#;;" sourceLinked="0"/>
            <c:spPr>
              <a:solidFill>
                <a:schemeClr val="bg1"/>
              </a:solidFill>
              <a:ln w="3175">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'52(問30)'!$BC$11:$BC$23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'52(問30)'!$BD$11:$BD$23</c:f>
              <c:numCache>
                <c:formatCode>0.0%</c:formatCode>
                <c:ptCount val="13"/>
                <c:pt idx="0">
                  <c:v>0</c:v>
                </c:pt>
                <c:pt idx="1">
                  <c:v>0.26168224299065418</c:v>
                </c:pt>
                <c:pt idx="2">
                  <c:v>0.26829268292682928</c:v>
                </c:pt>
                <c:pt idx="3">
                  <c:v>0.52173913043478259</c:v>
                </c:pt>
                <c:pt idx="4">
                  <c:v>0.50666666666666671</c:v>
                </c:pt>
                <c:pt idx="5">
                  <c:v>0.24242424242424243</c:v>
                </c:pt>
                <c:pt idx="6">
                  <c:v>0.33333333333333331</c:v>
                </c:pt>
                <c:pt idx="7">
                  <c:v>0.25</c:v>
                </c:pt>
                <c:pt idx="8">
                  <c:v>0.23157894736842105</c:v>
                </c:pt>
                <c:pt idx="9">
                  <c:v>0.23076923076923078</c:v>
                </c:pt>
                <c:pt idx="10">
                  <c:v>0.66666666666666663</c:v>
                </c:pt>
                <c:pt idx="11">
                  <c:v>0.23952095808383234</c:v>
                </c:pt>
                <c:pt idx="12">
                  <c:v>0.25110132158590309</c:v>
                </c:pt>
              </c:numCache>
            </c:numRef>
          </c:val>
          <c:extLst>
            <c:ext xmlns:c16="http://schemas.microsoft.com/office/drawing/2014/chart" uri="{C3380CC4-5D6E-409C-BE32-E72D297353CC}">
              <c16:uniqueId val="{00000001-4801-4934-B5BD-7DB4C550B0E0}"/>
            </c:ext>
          </c:extLst>
        </c:ser>
        <c:ser>
          <c:idx val="1"/>
          <c:order val="1"/>
          <c:tx>
            <c:strRef>
              <c:f>'52(問30)'!$BE$10</c:f>
              <c:strCache>
                <c:ptCount val="1"/>
                <c:pt idx="0">
                  <c:v>定めていない</c:v>
                </c:pt>
              </c:strCache>
            </c:strRef>
          </c:tx>
          <c:spPr>
            <a:solidFill>
              <a:schemeClr val="bg1"/>
            </a:solidFill>
            <a:ln w="12700">
              <a:solidFill>
                <a:srgbClr val="000000"/>
              </a:solidFill>
              <a:prstDash val="solid"/>
            </a:ln>
          </c:spPr>
          <c:invertIfNegative val="0"/>
          <c:dLbls>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'52(問30)'!$BC$11:$BC$23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'52(問30)'!$BE$11:$BE$23</c:f>
              <c:numCache>
                <c:formatCode>0.0%</c:formatCode>
                <c:ptCount val="13"/>
                <c:pt idx="0">
                  <c:v>0</c:v>
                </c:pt>
                <c:pt idx="1">
                  <c:v>0.60747663551401865</c:v>
                </c:pt>
                <c:pt idx="2">
                  <c:v>0.58536585365853655</c:v>
                </c:pt>
                <c:pt idx="3">
                  <c:v>0.47826086956521741</c:v>
                </c:pt>
                <c:pt idx="4">
                  <c:v>0.44666666666666666</c:v>
                </c:pt>
                <c:pt idx="5">
                  <c:v>0.66666666666666663</c:v>
                </c:pt>
                <c:pt idx="6">
                  <c:v>0.44444444444444442</c:v>
                </c:pt>
                <c:pt idx="7">
                  <c:v>0.6875</c:v>
                </c:pt>
                <c:pt idx="8">
                  <c:v>0.66842105263157892</c:v>
                </c:pt>
                <c:pt idx="9">
                  <c:v>0.76923076923076927</c:v>
                </c:pt>
                <c:pt idx="10">
                  <c:v>0.16666666666666666</c:v>
                </c:pt>
                <c:pt idx="11">
                  <c:v>0.67664670658682635</c:v>
                </c:pt>
                <c:pt idx="12">
                  <c:v>0.6035242290748899</c:v>
                </c:pt>
              </c:numCache>
            </c:numRef>
          </c:val>
          <c:extLst>
            <c:ext xmlns:c16="http://schemas.microsoft.com/office/drawing/2014/chart" uri="{C3380CC4-5D6E-409C-BE32-E72D297353CC}">
              <c16:uniqueId val="{00000002-4801-4934-B5BD-7DB4C550B0E0}"/>
            </c:ext>
          </c:extLst>
        </c:ser>
        <c:ser>
          <c:idx val="2"/>
          <c:order val="2"/>
          <c:tx>
            <c:strRef>
              <c:f>'52(問30)'!$BF$10</c:f>
              <c:strCache>
                <c:ptCount val="1"/>
                <c:pt idx="0">
                  <c:v>無回答</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'52(問30)'!$BC$11:$BC$23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'52(問30)'!$BF$11:$BF$23</c:f>
              <c:numCache>
                <c:formatCode>0.0%</c:formatCode>
                <c:ptCount val="13"/>
                <c:pt idx="0">
                  <c:v>0</c:v>
                </c:pt>
                <c:pt idx="1">
                  <c:v>0.13084112149532709</c:v>
                </c:pt>
                <c:pt idx="2">
                  <c:v>0.14634146341463414</c:v>
                </c:pt>
                <c:pt idx="3">
                  <c:v>0</c:v>
                </c:pt>
                <c:pt idx="4">
                  <c:v>4.6666666666666669E-2</c:v>
                </c:pt>
                <c:pt idx="5">
                  <c:v>9.0909090909090912E-2</c:v>
                </c:pt>
                <c:pt idx="6">
                  <c:v>0.22222222222222221</c:v>
                </c:pt>
                <c:pt idx="7">
                  <c:v>6.25E-2</c:v>
                </c:pt>
                <c:pt idx="8">
                  <c:v>0.1</c:v>
                </c:pt>
                <c:pt idx="9">
                  <c:v>0</c:v>
                </c:pt>
                <c:pt idx="10">
                  <c:v>0.16666666666666666</c:v>
                </c:pt>
                <c:pt idx="11">
                  <c:v>8.3832335329341312E-2</c:v>
                </c:pt>
                <c:pt idx="12">
                  <c:v>0.14537444933920704</c:v>
                </c:pt>
              </c:numCache>
            </c:numRef>
          </c:val>
          <c:extLst>
            <c:ext xmlns:c16="http://schemas.microsoft.com/office/drawing/2014/chart" uri="{C3380CC4-5D6E-409C-BE32-E72D297353CC}">
              <c16:uniqueId val="{00000003-4801-4934-B5BD-7DB4C550B0E0}"/>
            </c:ext>
          </c:extLst>
        </c:ser>
        <c:dLbls>
          <c:showLegendKey val="0"/>
          <c:showVal val="0"/>
          <c:showCatName val="0"/>
          <c:showSerName val="0"/>
          <c:showPercent val="0"/>
          <c:showBubbleSize val="0"/>
        </c:dLbls>
        <c:gapWidth val="50"/>
        <c:overlap val="100"/>
        <c:axId val="105358464"/>
        <c:axId val="105360000"/>
      </c:barChart>
      <c:catAx>
        <c:axId val="10535846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360000"/>
        <c:crosses val="autoZero"/>
        <c:auto val="1"/>
        <c:lblAlgn val="ctr"/>
        <c:lblOffset val="100"/>
        <c:tickLblSkip val="1"/>
        <c:tickMarkSkip val="1"/>
        <c:noMultiLvlLbl val="0"/>
      </c:catAx>
      <c:valAx>
        <c:axId val="105360000"/>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575" b="0" i="0" u="none" strike="noStrike" baseline="0">
                <a:solidFill>
                  <a:srgbClr val="000000"/>
                </a:solidFill>
                <a:latin typeface="ＭＳ Ｐゴシック"/>
                <a:ea typeface="ＭＳ Ｐゴシック"/>
                <a:cs typeface="ＭＳ Ｐゴシック"/>
              </a:defRPr>
            </a:pPr>
            <a:endParaRPr lang="ja-JP"/>
          </a:p>
        </c:txPr>
        <c:crossAx val="105358464"/>
        <c:crosses val="autoZero"/>
        <c:crossBetween val="between"/>
        <c:majorUnit val="0.2"/>
      </c:valAx>
      <c:spPr>
        <a:solidFill>
          <a:srgbClr val="FFFFFF"/>
        </a:solidFill>
        <a:ln w="25400">
          <a:noFill/>
        </a:ln>
      </c:spPr>
    </c:plotArea>
    <c:legend>
      <c:legendPos val="r"/>
      <c:layout>
        <c:manualLayout>
          <c:xMode val="edge"/>
          <c:yMode val="edge"/>
          <c:x val="0.88721804511278191"/>
          <c:y val="0.29156037081042618"/>
          <c:w val="9.4736842105263119E-2"/>
          <c:h val="0.29667546032449266"/>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4220893341433682"/>
          <c:y val="2.4390243902439025E-2"/>
        </c:manualLayout>
      </c:layout>
      <c:overlay val="0"/>
      <c:spPr>
        <a:noFill/>
        <a:ln w="25400">
          <a:noFill/>
        </a:ln>
      </c:spPr>
    </c:title>
    <c:autoTitleDeleted val="0"/>
    <c:plotArea>
      <c:layout>
        <c:manualLayout>
          <c:layoutTarget val="inner"/>
          <c:xMode val="edge"/>
          <c:yMode val="edge"/>
          <c:x val="0.13767029836887348"/>
          <c:y val="0.14146375158096317"/>
          <c:w val="0.7186087002770869"/>
          <c:h val="0.72195293910284652"/>
        </c:manualLayout>
      </c:layout>
      <c:barChart>
        <c:barDir val="bar"/>
        <c:grouping val="percentStacked"/>
        <c:varyColors val="0"/>
        <c:ser>
          <c:idx val="0"/>
          <c:order val="0"/>
          <c:tx>
            <c:strRef>
              <c:f>'52(問30)'!$BD$29</c:f>
              <c:strCache>
                <c:ptCount val="1"/>
                <c:pt idx="0">
                  <c:v>定めている</c:v>
                </c:pt>
              </c:strCache>
            </c:strRef>
          </c:tx>
          <c:spPr>
            <a:pattFill prst="pct60">
              <a:fgClr>
                <a:schemeClr val="tx1"/>
              </a:fgClr>
              <a:bgClr>
                <a:schemeClr val="bg1"/>
              </a:bgClr>
            </a:pattFill>
            <a:ln w="12700">
              <a:solidFill>
                <a:srgbClr val="000000"/>
              </a:solidFill>
              <a:prstDash val="solid"/>
            </a:ln>
          </c:spPr>
          <c:invertIfNegative val="0"/>
          <c:dLbls>
            <c:dLbl>
              <c:idx val="0"/>
              <c:layout>
                <c:manualLayout>
                  <c:x val="4.2763018909649057E-3"/>
                  <c:y val="-3.577483374138287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75F-4394-B9A8-FE052B66F3B6}"/>
                </c:ext>
              </c:extLst>
            </c:dLbl>
            <c:numFmt formatCode="0.0%;\-#;;" sourceLinked="0"/>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'52(問30)'!$BC$30:$BC$35</c:f>
              <c:strCache>
                <c:ptCount val="6"/>
                <c:pt idx="0">
                  <c:v>100人以上</c:v>
                </c:pt>
                <c:pt idx="1">
                  <c:v>50～99人</c:v>
                </c:pt>
                <c:pt idx="2">
                  <c:v>30～49人</c:v>
                </c:pt>
                <c:pt idx="3">
                  <c:v>10～29人</c:v>
                </c:pt>
                <c:pt idx="4">
                  <c:v>5～9人</c:v>
                </c:pt>
                <c:pt idx="5">
                  <c:v>1～4人</c:v>
                </c:pt>
              </c:strCache>
            </c:strRef>
          </c:cat>
          <c:val>
            <c:numRef>
              <c:f>'52(問30)'!$BD$30:$BD$35</c:f>
              <c:numCache>
                <c:formatCode>0.0%</c:formatCode>
                <c:ptCount val="6"/>
                <c:pt idx="0">
                  <c:v>0.2857142857142857</c:v>
                </c:pt>
                <c:pt idx="1">
                  <c:v>0.14285714285714285</c:v>
                </c:pt>
                <c:pt idx="2">
                  <c:v>0.3125</c:v>
                </c:pt>
                <c:pt idx="3">
                  <c:v>0.32098765432098764</c:v>
                </c:pt>
                <c:pt idx="4">
                  <c:v>0.28903654485049834</c:v>
                </c:pt>
                <c:pt idx="5">
                  <c:v>0.2857142857142857</c:v>
                </c:pt>
              </c:numCache>
            </c:numRef>
          </c:val>
          <c:extLst>
            <c:ext xmlns:c16="http://schemas.microsoft.com/office/drawing/2014/chart" uri="{C3380CC4-5D6E-409C-BE32-E72D297353CC}">
              <c16:uniqueId val="{00000001-675F-4394-B9A8-FE052B66F3B6}"/>
            </c:ext>
          </c:extLst>
        </c:ser>
        <c:ser>
          <c:idx val="1"/>
          <c:order val="1"/>
          <c:tx>
            <c:strRef>
              <c:f>'52(問30)'!$BE$29</c:f>
              <c:strCache>
                <c:ptCount val="1"/>
                <c:pt idx="0">
                  <c:v>定めていない</c:v>
                </c:pt>
              </c:strCache>
            </c:strRef>
          </c:tx>
          <c:spPr>
            <a:solidFill>
              <a:schemeClr val="bg1"/>
            </a:solidFill>
            <a:ln w="12700">
              <a:solidFill>
                <a:srgbClr val="000000"/>
              </a:solidFill>
              <a:prstDash val="solid"/>
            </a:ln>
          </c:spPr>
          <c:invertIfNegative val="0"/>
          <c:dLbls>
            <c:numFmt formatCode="0.0%;\-#;;" sourceLinked="0"/>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'52(問30)'!$BC$30:$BC$35</c:f>
              <c:strCache>
                <c:ptCount val="6"/>
                <c:pt idx="0">
                  <c:v>100人以上</c:v>
                </c:pt>
                <c:pt idx="1">
                  <c:v>50～99人</c:v>
                </c:pt>
                <c:pt idx="2">
                  <c:v>30～49人</c:v>
                </c:pt>
                <c:pt idx="3">
                  <c:v>10～29人</c:v>
                </c:pt>
                <c:pt idx="4">
                  <c:v>5～9人</c:v>
                </c:pt>
                <c:pt idx="5">
                  <c:v>1～4人</c:v>
                </c:pt>
              </c:strCache>
            </c:strRef>
          </c:cat>
          <c:val>
            <c:numRef>
              <c:f>'52(問30)'!$BE$30:$BE$35</c:f>
              <c:numCache>
                <c:formatCode>0.0%</c:formatCode>
                <c:ptCount val="6"/>
                <c:pt idx="0">
                  <c:v>0.7142857142857143</c:v>
                </c:pt>
                <c:pt idx="1">
                  <c:v>0.8571428571428571</c:v>
                </c:pt>
                <c:pt idx="2">
                  <c:v>0.625</c:v>
                </c:pt>
                <c:pt idx="3">
                  <c:v>0.62551440329218111</c:v>
                </c:pt>
                <c:pt idx="4">
                  <c:v>0.62458471760797341</c:v>
                </c:pt>
                <c:pt idx="5">
                  <c:v>0.56092436974789917</c:v>
                </c:pt>
              </c:numCache>
            </c:numRef>
          </c:val>
          <c:extLst>
            <c:ext xmlns:c16="http://schemas.microsoft.com/office/drawing/2014/chart" uri="{C3380CC4-5D6E-409C-BE32-E72D297353CC}">
              <c16:uniqueId val="{00000002-675F-4394-B9A8-FE052B66F3B6}"/>
            </c:ext>
          </c:extLst>
        </c:ser>
        <c:ser>
          <c:idx val="2"/>
          <c:order val="2"/>
          <c:tx>
            <c:strRef>
              <c:f>'52(問30)'!$BF$29</c:f>
              <c:strCache>
                <c:ptCount val="1"/>
                <c:pt idx="0">
                  <c:v>無回答</c:v>
                </c:pt>
              </c:strCache>
            </c:strRef>
          </c:tx>
          <c:spPr>
            <a:pattFill prst="pct1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613716591023701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75F-4394-B9A8-FE052B66F3B6}"/>
                </c:ext>
              </c:extLst>
            </c:dLbl>
            <c:dLbl>
              <c:idx val="1"/>
              <c:layout>
                <c:manualLayout>
                  <c:x val="-2.218860312657589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75F-4394-B9A8-FE052B66F3B6}"/>
                </c:ext>
              </c:extLst>
            </c:dLbl>
            <c:dLbl>
              <c:idx val="2"/>
              <c:layout>
                <c:manualLayout>
                  <c:x val="-8.0685829551185081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75F-4394-B9A8-FE052B66F3B6}"/>
                </c:ext>
              </c:extLst>
            </c:dLbl>
            <c:dLbl>
              <c:idx val="3"/>
              <c:layout>
                <c:manualLayout>
                  <c:x val="-1.008572869389813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75F-4394-B9A8-FE052B66F3B6}"/>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'52(問30)'!$BC$30:$BC$35</c:f>
              <c:strCache>
                <c:ptCount val="6"/>
                <c:pt idx="0">
                  <c:v>100人以上</c:v>
                </c:pt>
                <c:pt idx="1">
                  <c:v>50～99人</c:v>
                </c:pt>
                <c:pt idx="2">
                  <c:v>30～49人</c:v>
                </c:pt>
                <c:pt idx="3">
                  <c:v>10～29人</c:v>
                </c:pt>
                <c:pt idx="4">
                  <c:v>5～9人</c:v>
                </c:pt>
                <c:pt idx="5">
                  <c:v>1～4人</c:v>
                </c:pt>
              </c:strCache>
            </c:strRef>
          </c:cat>
          <c:val>
            <c:numRef>
              <c:f>'52(問30)'!$BF$30:$BF$35</c:f>
              <c:numCache>
                <c:formatCode>0.0%</c:formatCode>
                <c:ptCount val="6"/>
                <c:pt idx="0">
                  <c:v>0</c:v>
                </c:pt>
                <c:pt idx="1">
                  <c:v>0</c:v>
                </c:pt>
                <c:pt idx="2">
                  <c:v>6.25E-2</c:v>
                </c:pt>
                <c:pt idx="3">
                  <c:v>5.3497942386831275E-2</c:v>
                </c:pt>
                <c:pt idx="4">
                  <c:v>8.6378737541528236E-2</c:v>
                </c:pt>
                <c:pt idx="5">
                  <c:v>0.15336134453781514</c:v>
                </c:pt>
              </c:numCache>
            </c:numRef>
          </c:val>
          <c:extLst>
            <c:ext xmlns:c16="http://schemas.microsoft.com/office/drawing/2014/chart" uri="{C3380CC4-5D6E-409C-BE32-E72D297353CC}">
              <c16:uniqueId val="{00000007-675F-4394-B9A8-FE052B66F3B6}"/>
            </c:ext>
          </c:extLst>
        </c:ser>
        <c:dLbls>
          <c:showLegendKey val="0"/>
          <c:showVal val="0"/>
          <c:showCatName val="0"/>
          <c:showSerName val="0"/>
          <c:showPercent val="0"/>
          <c:showBubbleSize val="0"/>
        </c:dLbls>
        <c:gapWidth val="40"/>
        <c:overlap val="100"/>
        <c:axId val="105424000"/>
        <c:axId val="105425536"/>
      </c:barChart>
      <c:catAx>
        <c:axId val="10542400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425536"/>
        <c:crosses val="autoZero"/>
        <c:auto val="1"/>
        <c:lblAlgn val="ctr"/>
        <c:lblOffset val="100"/>
        <c:tickLblSkip val="1"/>
        <c:tickMarkSkip val="1"/>
        <c:noMultiLvlLbl val="0"/>
      </c:catAx>
      <c:valAx>
        <c:axId val="105425536"/>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424000"/>
        <c:crosses val="autoZero"/>
        <c:crossBetween val="between"/>
        <c:majorUnit val="0.2"/>
      </c:valAx>
      <c:spPr>
        <a:solidFill>
          <a:srgbClr val="FFFFFF"/>
        </a:solidFill>
        <a:ln w="25400">
          <a:noFill/>
        </a:ln>
      </c:spPr>
    </c:plotArea>
    <c:legend>
      <c:legendPos val="r"/>
      <c:layout>
        <c:manualLayout>
          <c:xMode val="edge"/>
          <c:yMode val="edge"/>
          <c:x val="0.89712620264373155"/>
          <c:y val="0.28292734139939824"/>
          <c:w val="9.5310136157337411E-2"/>
          <c:h val="0.52683029255489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4586466165413534"/>
          <c:y val="1.3020833333333334E-2"/>
        </c:manualLayout>
      </c:layout>
      <c:overlay val="0"/>
      <c:spPr>
        <a:noFill/>
        <a:ln w="25400">
          <a:noFill/>
        </a:ln>
      </c:spPr>
    </c:title>
    <c:autoTitleDeleted val="0"/>
    <c:plotArea>
      <c:layout>
        <c:manualLayout>
          <c:layoutTarget val="inner"/>
          <c:xMode val="edge"/>
          <c:yMode val="edge"/>
          <c:x val="0.14736842105263157"/>
          <c:y val="7.0312678814389074E-2"/>
          <c:w val="0.72631578947368425"/>
          <c:h val="0.85677301221977797"/>
        </c:manualLayout>
      </c:layout>
      <c:barChart>
        <c:barDir val="bar"/>
        <c:grouping val="percentStacked"/>
        <c:varyColors val="0"/>
        <c:ser>
          <c:idx val="0"/>
          <c:order val="0"/>
          <c:tx>
            <c:strRef>
              <c:f>'53（問35）'!$BD$10</c:f>
              <c:strCache>
                <c:ptCount val="1"/>
                <c:pt idx="0">
                  <c:v>ある</c:v>
                </c:pt>
              </c:strCache>
            </c:strRef>
          </c:tx>
          <c:spPr>
            <a:pattFill prst="pct60">
              <a:fgClr>
                <a:schemeClr val="tx1"/>
              </a:fgClr>
              <a:bgClr>
                <a:schemeClr val="bg1"/>
              </a:bgClr>
            </a:pattFill>
            <a:ln w="12700">
              <a:solidFill>
                <a:srgbClr val="000000"/>
              </a:solidFill>
              <a:prstDash val="solid"/>
            </a:ln>
          </c:spPr>
          <c:invertIfNegative val="0"/>
          <c:dLbls>
            <c:dLbl>
              <c:idx val="0"/>
              <c:layout>
                <c:manualLayout>
                  <c:x val="3.0075187969924831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9F-4459-BBDA-1883B2054CC7}"/>
                </c:ext>
              </c:extLst>
            </c:dLbl>
            <c:numFmt formatCode="0.0%;\-#;;" sourceLinked="0"/>
            <c:spPr>
              <a:solidFill>
                <a:schemeClr val="bg1"/>
              </a:solidFill>
              <a:ln w="3175">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'53（問35）'!$BC$11:$BC$23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'53（問35）'!$BD$11:$BD$23</c:f>
              <c:numCache>
                <c:formatCode>0.0%</c:formatCode>
                <c:ptCount val="13"/>
                <c:pt idx="0">
                  <c:v>0</c:v>
                </c:pt>
                <c:pt idx="1">
                  <c:v>0.49532710280373832</c:v>
                </c:pt>
                <c:pt idx="2">
                  <c:v>0.5934959349593496</c:v>
                </c:pt>
                <c:pt idx="3">
                  <c:v>0.65217391304347827</c:v>
                </c:pt>
                <c:pt idx="4">
                  <c:v>0.70666666666666667</c:v>
                </c:pt>
                <c:pt idx="5">
                  <c:v>0.33333333333333331</c:v>
                </c:pt>
                <c:pt idx="6">
                  <c:v>0.22222222222222221</c:v>
                </c:pt>
                <c:pt idx="7">
                  <c:v>0.4375</c:v>
                </c:pt>
                <c:pt idx="8">
                  <c:v>0.35789473684210527</c:v>
                </c:pt>
                <c:pt idx="9">
                  <c:v>0.38461538461538464</c:v>
                </c:pt>
                <c:pt idx="10">
                  <c:v>0.66666666666666663</c:v>
                </c:pt>
                <c:pt idx="11">
                  <c:v>0.44311377245508982</c:v>
                </c:pt>
                <c:pt idx="12">
                  <c:v>0.38325991189427311</c:v>
                </c:pt>
              </c:numCache>
            </c:numRef>
          </c:val>
          <c:extLst>
            <c:ext xmlns:c16="http://schemas.microsoft.com/office/drawing/2014/chart" uri="{C3380CC4-5D6E-409C-BE32-E72D297353CC}">
              <c16:uniqueId val="{00000001-109F-4459-BBDA-1883B2054CC7}"/>
            </c:ext>
          </c:extLst>
        </c:ser>
        <c:ser>
          <c:idx val="1"/>
          <c:order val="1"/>
          <c:tx>
            <c:strRef>
              <c:f>'53（問35）'!$BE$10</c:f>
              <c:strCache>
                <c:ptCount val="1"/>
                <c:pt idx="0">
                  <c:v>ない</c:v>
                </c:pt>
              </c:strCache>
            </c:strRef>
          </c:tx>
          <c:spPr>
            <a:solidFill>
              <a:schemeClr val="bg1"/>
            </a:solidFill>
            <a:ln w="12700">
              <a:solidFill>
                <a:srgbClr val="000000"/>
              </a:solidFill>
              <a:prstDash val="solid"/>
            </a:ln>
          </c:spPr>
          <c:invertIfNegative val="0"/>
          <c:dLbls>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'53（問35）'!$BC$11:$BC$23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'53（問35）'!$BE$11:$BE$23</c:f>
              <c:numCache>
                <c:formatCode>0.0%</c:formatCode>
                <c:ptCount val="13"/>
                <c:pt idx="0">
                  <c:v>0</c:v>
                </c:pt>
                <c:pt idx="1">
                  <c:v>0.3925233644859813</c:v>
                </c:pt>
                <c:pt idx="2">
                  <c:v>0.34146341463414637</c:v>
                </c:pt>
                <c:pt idx="3">
                  <c:v>0.34782608695652173</c:v>
                </c:pt>
                <c:pt idx="4">
                  <c:v>0.28666666666666668</c:v>
                </c:pt>
                <c:pt idx="5">
                  <c:v>0.5757575757575758</c:v>
                </c:pt>
                <c:pt idx="6">
                  <c:v>0.61111111111111116</c:v>
                </c:pt>
                <c:pt idx="7">
                  <c:v>0.5</c:v>
                </c:pt>
                <c:pt idx="8">
                  <c:v>0.55263157894736847</c:v>
                </c:pt>
                <c:pt idx="9">
                  <c:v>0.61538461538461542</c:v>
                </c:pt>
                <c:pt idx="10">
                  <c:v>0.16666666666666666</c:v>
                </c:pt>
                <c:pt idx="11">
                  <c:v>0.47904191616766467</c:v>
                </c:pt>
                <c:pt idx="12">
                  <c:v>0.43612334801762115</c:v>
                </c:pt>
              </c:numCache>
            </c:numRef>
          </c:val>
          <c:extLst>
            <c:ext xmlns:c16="http://schemas.microsoft.com/office/drawing/2014/chart" uri="{C3380CC4-5D6E-409C-BE32-E72D297353CC}">
              <c16:uniqueId val="{00000002-109F-4459-BBDA-1883B2054CC7}"/>
            </c:ext>
          </c:extLst>
        </c:ser>
        <c:ser>
          <c:idx val="2"/>
          <c:order val="2"/>
          <c:tx>
            <c:strRef>
              <c:f>'53（問35）'!$BF$10</c:f>
              <c:strCache>
                <c:ptCount val="1"/>
                <c:pt idx="0">
                  <c:v>無回答</c:v>
                </c:pt>
              </c:strCache>
            </c:strRef>
          </c:tx>
          <c:spPr>
            <a:pattFill prst="pct9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1"/>
              <c:layout>
                <c:manualLayout>
                  <c:x val="4.0100250626566416E-3"/>
                  <c:y val="-3.472222222222222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8E55-4E96-ADBC-78A61DA76121}"/>
                </c:ext>
              </c:extLst>
            </c:dLbl>
            <c:dLbl>
              <c:idx val="4"/>
              <c:layout>
                <c:manualLayout>
                  <c:x val="-2.60651629072681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109F-4459-BBDA-1883B2054CC7}"/>
                </c:ext>
              </c:extLst>
            </c:dLbl>
            <c:dLbl>
              <c:idx val="5"/>
              <c:layout>
                <c:manualLayout>
                  <c:x val="-1.604010025062656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109F-4459-BBDA-1883B2054CC7}"/>
                </c:ext>
              </c:extLst>
            </c:dLbl>
            <c:dLbl>
              <c:idx val="7"/>
              <c:layout>
                <c:manualLayout>
                  <c:x val="-1.203007518796992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109F-4459-BBDA-1883B2054CC7}"/>
                </c:ext>
              </c:extLst>
            </c:dLbl>
            <c:dLbl>
              <c:idx val="8"/>
              <c:layout>
                <c:manualLayout>
                  <c:x val="-6.015037593984962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109F-4459-BBDA-1883B2054CC7}"/>
                </c:ext>
              </c:extLst>
            </c:dLbl>
            <c:dLbl>
              <c:idx val="9"/>
              <c:layout>
                <c:manualLayout>
                  <c:x val="-1.203007518796992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109F-4459-BBDA-1883B2054CC7}"/>
                </c:ext>
              </c:extLst>
            </c:dLbl>
            <c:dLbl>
              <c:idx val="11"/>
              <c:layout>
                <c:manualLayout>
                  <c:x val="1.203007518796992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E55-4E96-ADBC-78A61DA76121}"/>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'53（問35）'!$BC$11:$BC$23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'53（問35）'!$BF$11:$BF$23</c:f>
              <c:numCache>
                <c:formatCode>0.0%</c:formatCode>
                <c:ptCount val="13"/>
                <c:pt idx="0">
                  <c:v>0</c:v>
                </c:pt>
                <c:pt idx="1">
                  <c:v>0.11214953271028037</c:v>
                </c:pt>
                <c:pt idx="2">
                  <c:v>6.5040650406504072E-2</c:v>
                </c:pt>
                <c:pt idx="3">
                  <c:v>0</c:v>
                </c:pt>
                <c:pt idx="4">
                  <c:v>6.6666666666666671E-3</c:v>
                </c:pt>
                <c:pt idx="5">
                  <c:v>9.0909090909090912E-2</c:v>
                </c:pt>
                <c:pt idx="6">
                  <c:v>0.16666666666666666</c:v>
                </c:pt>
                <c:pt idx="7">
                  <c:v>6.25E-2</c:v>
                </c:pt>
                <c:pt idx="8">
                  <c:v>8.9473684210526316E-2</c:v>
                </c:pt>
                <c:pt idx="9">
                  <c:v>0</c:v>
                </c:pt>
                <c:pt idx="10">
                  <c:v>0.16666666666666666</c:v>
                </c:pt>
                <c:pt idx="11">
                  <c:v>7.7844311377245512E-2</c:v>
                </c:pt>
                <c:pt idx="12">
                  <c:v>0.18061674008810572</c:v>
                </c:pt>
              </c:numCache>
            </c:numRef>
          </c:val>
          <c:extLst>
            <c:ext xmlns:c16="http://schemas.microsoft.com/office/drawing/2014/chart" uri="{C3380CC4-5D6E-409C-BE32-E72D297353CC}">
              <c16:uniqueId val="{00000008-109F-4459-BBDA-1883B2054CC7}"/>
            </c:ext>
          </c:extLst>
        </c:ser>
        <c:dLbls>
          <c:showLegendKey val="0"/>
          <c:showVal val="0"/>
          <c:showCatName val="0"/>
          <c:showSerName val="0"/>
          <c:showPercent val="0"/>
          <c:showBubbleSize val="0"/>
        </c:dLbls>
        <c:gapWidth val="30"/>
        <c:overlap val="100"/>
        <c:axId val="105507456"/>
        <c:axId val="106111360"/>
      </c:barChart>
      <c:catAx>
        <c:axId val="10550745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111360"/>
        <c:crosses val="autoZero"/>
        <c:auto val="1"/>
        <c:lblAlgn val="ctr"/>
        <c:lblOffset val="100"/>
        <c:tickLblSkip val="1"/>
        <c:tickMarkSkip val="1"/>
        <c:noMultiLvlLbl val="0"/>
      </c:catAx>
      <c:valAx>
        <c:axId val="106111360"/>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507456"/>
        <c:crosses val="autoZero"/>
        <c:crossBetween val="between"/>
      </c:valAx>
      <c:spPr>
        <a:noFill/>
        <a:ln w="25400">
          <a:noFill/>
        </a:ln>
      </c:spPr>
    </c:plotArea>
    <c:legend>
      <c:legendPos val="r"/>
      <c:layout>
        <c:manualLayout>
          <c:xMode val="edge"/>
          <c:yMode val="edge"/>
          <c:x val="0.90225563909774431"/>
          <c:y val="0.35677165354330709"/>
          <c:w val="8.4210526315789513E-2"/>
          <c:h val="0.21354221347331581"/>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4457847136577806"/>
          <c:y val="2.0242914979757085E-2"/>
        </c:manualLayout>
      </c:layout>
      <c:overlay val="0"/>
      <c:spPr>
        <a:noFill/>
        <a:ln w="25400">
          <a:noFill/>
        </a:ln>
      </c:spPr>
    </c:title>
    <c:autoTitleDeleted val="0"/>
    <c:plotArea>
      <c:layout>
        <c:manualLayout>
          <c:layoutTarget val="inner"/>
          <c:xMode val="edge"/>
          <c:yMode val="edge"/>
          <c:x val="0.13102419273592864"/>
          <c:y val="0.11336054798311769"/>
          <c:w val="0.74096440029973432"/>
          <c:h val="0.7732808808848386"/>
        </c:manualLayout>
      </c:layout>
      <c:barChart>
        <c:barDir val="bar"/>
        <c:grouping val="percentStacked"/>
        <c:varyColors val="0"/>
        <c:ser>
          <c:idx val="0"/>
          <c:order val="0"/>
          <c:tx>
            <c:strRef>
              <c:f>'53（問35）'!$BD$29</c:f>
              <c:strCache>
                <c:ptCount val="1"/>
                <c:pt idx="0">
                  <c:v>ある</c:v>
                </c:pt>
              </c:strCache>
            </c:strRef>
          </c:tx>
          <c:spPr>
            <a:pattFill prst="pct60">
              <a:fgClr>
                <a:schemeClr val="tx1"/>
              </a:fgClr>
              <a:bgClr>
                <a:schemeClr val="bg1"/>
              </a:bgClr>
            </a:pattFill>
            <a:ln w="12700">
              <a:solidFill>
                <a:srgbClr val="000000"/>
              </a:solidFill>
              <a:prstDash val="solid"/>
            </a:ln>
          </c:spPr>
          <c:invertIfNegative val="0"/>
          <c:dLbls>
            <c:numFmt formatCode="0.0%;\-#;;" sourceLinked="0"/>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'53（問35）'!$BC$30:$BC$35</c:f>
              <c:strCache>
                <c:ptCount val="6"/>
                <c:pt idx="0">
                  <c:v>100人以上</c:v>
                </c:pt>
                <c:pt idx="1">
                  <c:v>50～99人</c:v>
                </c:pt>
                <c:pt idx="2">
                  <c:v>30～49人</c:v>
                </c:pt>
                <c:pt idx="3">
                  <c:v>10～29人</c:v>
                </c:pt>
                <c:pt idx="4">
                  <c:v>5～9人</c:v>
                </c:pt>
                <c:pt idx="5">
                  <c:v>1～4人</c:v>
                </c:pt>
              </c:strCache>
            </c:strRef>
          </c:cat>
          <c:val>
            <c:numRef>
              <c:f>'53（問35）'!$BD$30:$BD$35</c:f>
              <c:numCache>
                <c:formatCode>0.0%</c:formatCode>
                <c:ptCount val="6"/>
                <c:pt idx="0">
                  <c:v>0.5714285714285714</c:v>
                </c:pt>
                <c:pt idx="1">
                  <c:v>0.6428571428571429</c:v>
                </c:pt>
                <c:pt idx="2">
                  <c:v>0.6875</c:v>
                </c:pt>
                <c:pt idx="3">
                  <c:v>0.65432098765432101</c:v>
                </c:pt>
                <c:pt idx="4">
                  <c:v>0.46179401993355484</c:v>
                </c:pt>
                <c:pt idx="5">
                  <c:v>0.36554621848739494</c:v>
                </c:pt>
              </c:numCache>
            </c:numRef>
          </c:val>
          <c:extLst>
            <c:ext xmlns:c16="http://schemas.microsoft.com/office/drawing/2014/chart" uri="{C3380CC4-5D6E-409C-BE32-E72D297353CC}">
              <c16:uniqueId val="{00000000-59D3-44B3-9073-499A426AD04C}"/>
            </c:ext>
          </c:extLst>
        </c:ser>
        <c:ser>
          <c:idx val="1"/>
          <c:order val="1"/>
          <c:tx>
            <c:strRef>
              <c:f>'53（問35）'!$BE$29</c:f>
              <c:strCache>
                <c:ptCount val="1"/>
                <c:pt idx="0">
                  <c:v>ない</c:v>
                </c:pt>
              </c:strCache>
            </c:strRef>
          </c:tx>
          <c:spPr>
            <a:solidFill>
              <a:schemeClr val="bg1"/>
            </a:solidFill>
            <a:ln w="12700">
              <a:solidFill>
                <a:srgbClr val="000000"/>
              </a:solidFill>
              <a:prstDash val="solid"/>
            </a:ln>
          </c:spPr>
          <c:invertIfNegative val="0"/>
          <c:dLbls>
            <c:numFmt formatCode="0.0%;\-#;;" sourceLinked="0"/>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'53（問35）'!$BC$30:$BC$35</c:f>
              <c:strCache>
                <c:ptCount val="6"/>
                <c:pt idx="0">
                  <c:v>100人以上</c:v>
                </c:pt>
                <c:pt idx="1">
                  <c:v>50～99人</c:v>
                </c:pt>
                <c:pt idx="2">
                  <c:v>30～49人</c:v>
                </c:pt>
                <c:pt idx="3">
                  <c:v>10～29人</c:v>
                </c:pt>
                <c:pt idx="4">
                  <c:v>5～9人</c:v>
                </c:pt>
                <c:pt idx="5">
                  <c:v>1～4人</c:v>
                </c:pt>
              </c:strCache>
            </c:strRef>
          </c:cat>
          <c:val>
            <c:numRef>
              <c:f>'53（問35）'!$BE$30:$BE$35</c:f>
              <c:numCache>
                <c:formatCode>0.0%</c:formatCode>
                <c:ptCount val="6"/>
                <c:pt idx="0">
                  <c:v>0.2857142857142857</c:v>
                </c:pt>
                <c:pt idx="1">
                  <c:v>0.35714285714285715</c:v>
                </c:pt>
                <c:pt idx="2">
                  <c:v>0.21875</c:v>
                </c:pt>
                <c:pt idx="3">
                  <c:v>0.2880658436213992</c:v>
                </c:pt>
                <c:pt idx="4">
                  <c:v>0.45514950166112955</c:v>
                </c:pt>
                <c:pt idx="5">
                  <c:v>0.51470588235294112</c:v>
                </c:pt>
              </c:numCache>
            </c:numRef>
          </c:val>
          <c:extLst>
            <c:ext xmlns:c16="http://schemas.microsoft.com/office/drawing/2014/chart" uri="{C3380CC4-5D6E-409C-BE32-E72D297353CC}">
              <c16:uniqueId val="{00000001-59D3-44B3-9073-499A426AD04C}"/>
            </c:ext>
          </c:extLst>
        </c:ser>
        <c:ser>
          <c:idx val="2"/>
          <c:order val="2"/>
          <c:tx>
            <c:strRef>
              <c:f>'53（問35）'!$BF$29</c:f>
              <c:strCache>
                <c:ptCount val="1"/>
                <c:pt idx="0">
                  <c:v>無回答</c:v>
                </c:pt>
              </c:strCache>
            </c:strRef>
          </c:tx>
          <c:spPr>
            <a:pattFill prst="pct9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invertIfNegative val="0"/>
          <c:dLbls>
            <c:dLbl>
              <c:idx val="1"/>
              <c:layout>
                <c:manualLayout>
                  <c:x val="-1.2195123902938977E-2"/>
                  <c:y val="5.398110661268555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9D3-44B3-9073-499A426AD04C}"/>
                </c:ext>
              </c:extLst>
            </c:dLbl>
            <c:dLbl>
              <c:idx val="2"/>
              <c:layout>
                <c:manualLayout>
                  <c:x val="-1.829268585440846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9D3-44B3-9073-499A426AD04C}"/>
                </c:ext>
              </c:extLst>
            </c:dLbl>
            <c:numFmt formatCode="0.0%;\-#;;" sourceLinked="0"/>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'53（問35）'!$BC$30:$BC$35</c:f>
              <c:strCache>
                <c:ptCount val="6"/>
                <c:pt idx="0">
                  <c:v>100人以上</c:v>
                </c:pt>
                <c:pt idx="1">
                  <c:v>50～99人</c:v>
                </c:pt>
                <c:pt idx="2">
                  <c:v>30～49人</c:v>
                </c:pt>
                <c:pt idx="3">
                  <c:v>10～29人</c:v>
                </c:pt>
                <c:pt idx="4">
                  <c:v>5～9人</c:v>
                </c:pt>
                <c:pt idx="5">
                  <c:v>1～4人</c:v>
                </c:pt>
              </c:strCache>
            </c:strRef>
          </c:cat>
          <c:val>
            <c:numRef>
              <c:f>'53（問35）'!$BF$30:$BF$35</c:f>
              <c:numCache>
                <c:formatCode>0.0%</c:formatCode>
                <c:ptCount val="6"/>
                <c:pt idx="0">
                  <c:v>0.14285714285714285</c:v>
                </c:pt>
                <c:pt idx="1">
                  <c:v>0</c:v>
                </c:pt>
                <c:pt idx="2">
                  <c:v>9.375E-2</c:v>
                </c:pt>
                <c:pt idx="3">
                  <c:v>5.7613168724279837E-2</c:v>
                </c:pt>
                <c:pt idx="4">
                  <c:v>8.3056478405315617E-2</c:v>
                </c:pt>
                <c:pt idx="5">
                  <c:v>0.11974789915966387</c:v>
                </c:pt>
              </c:numCache>
            </c:numRef>
          </c:val>
          <c:extLst>
            <c:ext xmlns:c16="http://schemas.microsoft.com/office/drawing/2014/chart" uri="{C3380CC4-5D6E-409C-BE32-E72D297353CC}">
              <c16:uniqueId val="{00000004-59D3-44B3-9073-499A426AD04C}"/>
            </c:ext>
          </c:extLst>
        </c:ser>
        <c:dLbls>
          <c:showLegendKey val="0"/>
          <c:showVal val="0"/>
          <c:showCatName val="0"/>
          <c:showSerName val="0"/>
          <c:showPercent val="0"/>
          <c:showBubbleSize val="0"/>
        </c:dLbls>
        <c:gapWidth val="30"/>
        <c:overlap val="100"/>
        <c:axId val="106158720"/>
        <c:axId val="105906560"/>
      </c:barChart>
      <c:catAx>
        <c:axId val="106158720"/>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5906560"/>
        <c:crosses val="autoZero"/>
        <c:auto val="1"/>
        <c:lblAlgn val="ctr"/>
        <c:lblOffset val="100"/>
        <c:tickLblSkip val="1"/>
        <c:tickMarkSkip val="1"/>
        <c:noMultiLvlLbl val="0"/>
      </c:catAx>
      <c:valAx>
        <c:axId val="105906560"/>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158720"/>
        <c:crosses val="autoZero"/>
        <c:crossBetween val="between"/>
      </c:valAx>
      <c:spPr>
        <a:noFill/>
        <a:ln w="25400">
          <a:noFill/>
        </a:ln>
      </c:spPr>
    </c:plotArea>
    <c:legend>
      <c:legendPos val="r"/>
      <c:layout>
        <c:manualLayout>
          <c:xMode val="edge"/>
          <c:yMode val="edge"/>
          <c:x val="0.9036150902823894"/>
          <c:y val="0.30364414974443982"/>
          <c:w val="8.4337349397590411E-2"/>
          <c:h val="0.42105348167511442"/>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5" b="0" i="0" u="none" strike="noStrike" baseline="0">
                <a:solidFill>
                  <a:srgbClr val="000000"/>
                </a:solidFill>
                <a:latin typeface="ＭＳ Ｐゴシック"/>
                <a:ea typeface="ＭＳ Ｐゴシック"/>
                <a:cs typeface="ＭＳ Ｐゴシック"/>
              </a:defRPr>
            </a:pPr>
            <a:r>
              <a:rPr lang="ja-JP" altLang="en-US"/>
              <a:t>全　体</a:t>
            </a:r>
          </a:p>
        </c:rich>
      </c:tx>
      <c:layout>
        <c:manualLayout>
          <c:xMode val="edge"/>
          <c:yMode val="edge"/>
          <c:x val="0.7574856586040517"/>
          <c:y val="6.4953170327393284E-2"/>
        </c:manualLayout>
      </c:layout>
      <c:overlay val="0"/>
      <c:spPr>
        <a:noFill/>
        <a:ln w="25400">
          <a:noFill/>
        </a:ln>
      </c:sp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5968095305452087"/>
          <c:y val="0.1696180264700955"/>
          <c:w val="0.48303456079966051"/>
          <c:h val="0.81619757636678392"/>
        </c:manualLayout>
      </c:layout>
      <c:pie3DChart>
        <c:varyColors val="1"/>
        <c:ser>
          <c:idx val="0"/>
          <c:order val="0"/>
          <c:spPr>
            <a:noFill/>
            <a:ln w="12700">
              <a:solidFill>
                <a:srgbClr val="000000"/>
              </a:solidFill>
              <a:prstDash val="solid"/>
            </a:ln>
          </c:spPr>
          <c:dPt>
            <c:idx val="0"/>
            <c:bubble3D val="0"/>
            <c:spPr>
              <a:pattFill prst="pct60">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1-CBA6-45A4-9CE8-EBD4C1675470}"/>
              </c:ext>
            </c:extLst>
          </c:dPt>
          <c:dPt>
            <c:idx val="1"/>
            <c:bubble3D val="0"/>
            <c:spPr>
              <a:solidFill>
                <a:schemeClr val="bg1"/>
              </a:solidFill>
              <a:ln w="12700">
                <a:solidFill>
                  <a:srgbClr val="000000"/>
                </a:solidFill>
                <a:prstDash val="solid"/>
              </a:ln>
            </c:spPr>
            <c:extLst>
              <c:ext xmlns:c16="http://schemas.microsoft.com/office/drawing/2014/chart" uri="{C3380CC4-5D6E-409C-BE32-E72D297353CC}">
                <c16:uniqueId val="{00000003-CBA6-45A4-9CE8-EBD4C1675470}"/>
              </c:ext>
            </c:extLst>
          </c:dPt>
          <c:dPt>
            <c:idx val="2"/>
            <c:bubble3D val="0"/>
            <c:spPr>
              <a:pattFill prst="pct90">
                <a:fgClr>
                  <a:srgbClr xmlns:mc="http://schemas.openxmlformats.org/markup-compatibility/2006" xmlns:a14="http://schemas.microsoft.com/office/drawing/2010/main" val="FFFFFF" mc:Ignorable="a14" a14:legacySpreadsheetColorIndex="9"/>
                </a:fgClr>
                <a:bgClr>
                  <a:srgbClr xmlns:mc="http://schemas.openxmlformats.org/markup-compatibility/2006" xmlns:a14="http://schemas.microsoft.com/office/drawing/2010/main" val="000000" mc:Ignorable="a14" a14:legacySpreadsheetColorIndex="8"/>
                </a:bgClr>
              </a:pattFill>
              <a:ln w="12700">
                <a:solidFill>
                  <a:srgbClr val="000000"/>
                </a:solidFill>
                <a:prstDash val="solid"/>
              </a:ln>
            </c:spPr>
            <c:extLst>
              <c:ext xmlns:c16="http://schemas.microsoft.com/office/drawing/2014/chart" uri="{C3380CC4-5D6E-409C-BE32-E72D297353CC}">
                <c16:uniqueId val="{00000005-CBA6-45A4-9CE8-EBD4C1675470}"/>
              </c:ext>
            </c:extLst>
          </c:dPt>
          <c:dLbls>
            <c:dLbl>
              <c:idx val="0"/>
              <c:layout>
                <c:manualLayout>
                  <c:x val="-2.076476967325192E-3"/>
                  <c:y val="-0.19739431507231808"/>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CBA6-45A4-9CE8-EBD4C1675470}"/>
                </c:ext>
              </c:extLst>
            </c:dLbl>
            <c:dLbl>
              <c:idx val="1"/>
              <c:layout>
                <c:manualLayout>
                  <c:x val="-4.3263080138934727E-2"/>
                  <c:y val="6.6389680013402577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CBA6-45A4-9CE8-EBD4C1675470}"/>
                </c:ext>
              </c:extLst>
            </c:dLbl>
            <c:dLbl>
              <c:idx val="2"/>
              <c:layout>
                <c:manualLayout>
                  <c:x val="-0.11895107422949378"/>
                  <c:y val="2.8592899571764047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CBA6-45A4-9CE8-EBD4C1675470}"/>
                </c:ext>
              </c:extLst>
            </c:dLbl>
            <c:spPr>
              <a:noFill/>
              <a:ln w="25400">
                <a:noFill/>
              </a:ln>
            </c:spPr>
            <c:txPr>
              <a:bodyPr/>
              <a:lstStyle/>
              <a:p>
                <a:pPr>
                  <a:defRPr sz="875"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'53（問35）'!$BD$5:$BF$5</c:f>
              <c:strCache>
                <c:ptCount val="3"/>
                <c:pt idx="0">
                  <c:v>ある</c:v>
                </c:pt>
                <c:pt idx="1">
                  <c:v>ない</c:v>
                </c:pt>
                <c:pt idx="2">
                  <c:v>無回答</c:v>
                </c:pt>
              </c:strCache>
            </c:strRef>
          </c:cat>
          <c:val>
            <c:numRef>
              <c:f>'53（問35）'!$BD$6:$BF$6</c:f>
              <c:numCache>
                <c:formatCode>0.0%</c:formatCode>
                <c:ptCount val="3"/>
                <c:pt idx="0">
                  <c:v>0.47250698974836908</c:v>
                </c:pt>
                <c:pt idx="1">
                  <c:v>0.43429636533084809</c:v>
                </c:pt>
                <c:pt idx="2">
                  <c:v>9.3196644920782848E-2</c:v>
                </c:pt>
              </c:numCache>
            </c:numRef>
          </c:val>
          <c:extLst>
            <c:ext xmlns:c16="http://schemas.microsoft.com/office/drawing/2014/chart" uri="{C3380CC4-5D6E-409C-BE32-E72D297353CC}">
              <c16:uniqueId val="{00000006-CBA6-45A4-9CE8-EBD4C1675470}"/>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388225124554042"/>
          <c:y val="0.3390165856927459"/>
          <c:w val="0.18403193612774449"/>
          <c:h val="0.37397163120567373"/>
        </c:manualLayout>
      </c:layout>
      <c:overlay val="0"/>
      <c:spPr>
        <a:solidFill>
          <a:sysClr val="window" lastClr="FFFFFF"/>
        </a:solidFill>
        <a:ln>
          <a:solidFill>
            <a:sysClr val="windowText" lastClr="000000"/>
          </a:solidFill>
        </a:ln>
      </c:spPr>
      <c:txPr>
        <a:bodyPr/>
        <a:lstStyle/>
        <a:p>
          <a:pPr>
            <a:defRPr sz="900"/>
          </a:pPr>
          <a:endParaRPr lang="ja-JP"/>
        </a:p>
      </c:txPr>
    </c:legend>
    <c:plotVisOnly val="1"/>
    <c:dispBlanksAs val="zero"/>
    <c:showDLblsOverMax val="0"/>
  </c:chart>
  <c:spPr>
    <a:solidFill>
      <a:srgbClr val="FFFFFF"/>
    </a:solidFill>
    <a:ln w="9525">
      <a:noFill/>
    </a:ln>
  </c:spPr>
  <c:txPr>
    <a:bodyPr/>
    <a:lstStyle/>
    <a:p>
      <a:pPr>
        <a:defRPr sz="5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8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7.446100182102644E-2"/>
          <c:y val="4.975124378109453E-2"/>
        </c:manualLayout>
      </c:layout>
      <c:overlay val="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2137816649140355"/>
          <c:y val="0.22719839124587038"/>
          <c:w val="0.55235134696110866"/>
          <c:h val="0.67993262036275315"/>
        </c:manualLayout>
      </c:layout>
      <c:pie3DChart>
        <c:varyColors val="1"/>
        <c:ser>
          <c:idx val="0"/>
          <c:order val="0"/>
          <c:tx>
            <c:strRef>
              <c:f>'54（問36）'!$BL$6</c:f>
              <c:strCache>
                <c:ptCount val="1"/>
                <c:pt idx="0">
                  <c:v>全　体</c:v>
                </c:pt>
              </c:strCache>
            </c:strRef>
          </c:tx>
          <c:spPr>
            <a:pattFill prst="pct50">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dPt>
            <c:idx val="0"/>
            <c:bubble3D val="0"/>
            <c:spPr>
              <a:pattFill prst="pct60">
                <a:fgClr>
                  <a:schemeClr val="tx1"/>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1-0887-4D7F-B6E5-0EC2FE3BF681}"/>
              </c:ext>
            </c:extLst>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0887-4D7F-B6E5-0EC2FE3BF681}"/>
              </c:ext>
            </c:extLst>
          </c:dPt>
          <c:dPt>
            <c:idx val="2"/>
            <c:bubble3D val="0"/>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5-0887-4D7F-B6E5-0EC2FE3BF681}"/>
              </c:ext>
            </c:extLst>
          </c:dPt>
          <c:dPt>
            <c:idx val="3"/>
            <c:bubble3D val="0"/>
            <c:spPr>
              <a:solidFill>
                <a:schemeClr val="bg1"/>
              </a:solidFill>
              <a:ln w="12700">
                <a:solidFill>
                  <a:srgbClr val="000000"/>
                </a:solidFill>
                <a:prstDash val="solid"/>
              </a:ln>
            </c:spPr>
            <c:extLst>
              <c:ext xmlns:c16="http://schemas.microsoft.com/office/drawing/2014/chart" uri="{C3380CC4-5D6E-409C-BE32-E72D297353CC}">
                <c16:uniqueId val="{00000007-0887-4D7F-B6E5-0EC2FE3BF681}"/>
              </c:ext>
            </c:extLst>
          </c:dPt>
          <c:dLbls>
            <c:dLbl>
              <c:idx val="0"/>
              <c:layout>
                <c:manualLayout>
                  <c:x val="1.5622184034813158E-2"/>
                  <c:y val="-2.584714224154815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0887-4D7F-B6E5-0EC2FE3BF681}"/>
                </c:ext>
              </c:extLst>
            </c:dLbl>
            <c:dLbl>
              <c:idx val="1"/>
              <c:layout>
                <c:manualLayout>
                  <c:x val="0.1131013020766541"/>
                  <c:y val="2.1743774565492747E-2"/>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0887-4D7F-B6E5-0EC2FE3BF681}"/>
                </c:ext>
              </c:extLst>
            </c:dLbl>
            <c:dLbl>
              <c:idx val="2"/>
              <c:layout>
                <c:manualLayout>
                  <c:x val="-1.4338745116143869E-2"/>
                  <c:y val="0.25207296849087896"/>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5-0887-4D7F-B6E5-0EC2FE3BF681}"/>
                </c:ext>
              </c:extLst>
            </c:dLbl>
            <c:dLbl>
              <c:idx val="3"/>
              <c:layout>
                <c:manualLayout>
                  <c:x val="7.2328776492514985E-2"/>
                  <c:y val="-0.2374609890181639"/>
                </c:manualLayout>
              </c:layout>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7-0887-4D7F-B6E5-0EC2FE3BF681}"/>
                </c:ext>
              </c:extLst>
            </c:dLbl>
            <c:dLbl>
              <c:idx val="4"/>
              <c:layout>
                <c:manualLayout>
                  <c:x val="-0.2989123427975412"/>
                  <c:y val="0.17162533787754139"/>
                </c:manualLayout>
              </c:layou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0887-4D7F-B6E5-0EC2FE3BF681}"/>
                </c:ext>
              </c:extLst>
            </c:dLbl>
            <c:numFmt formatCode="0.0%" sourceLinked="0"/>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0"/>
            <c:showCatName val="1"/>
            <c:showSerName val="0"/>
            <c:showPercent val="1"/>
            <c:showBubbleSize val="0"/>
            <c:showLeaderLines val="1"/>
            <c:extLst>
              <c:ext xmlns:c15="http://schemas.microsoft.com/office/drawing/2012/chart" uri="{CE6537A1-D6FC-4f65-9D91-7224C49458BB}"/>
            </c:extLst>
          </c:dLbls>
          <c:cat>
            <c:strRef>
              <c:f>'54（問36）'!$BM$5:$BQ$5</c:f>
              <c:strCache>
                <c:ptCount val="5"/>
                <c:pt idx="0">
                  <c:v>理解有</c:v>
                </c:pt>
                <c:pt idx="1">
                  <c:v>理解無</c:v>
                </c:pt>
                <c:pt idx="2">
                  <c:v>無知</c:v>
                </c:pt>
                <c:pt idx="3">
                  <c:v>対象外</c:v>
                </c:pt>
                <c:pt idx="4">
                  <c:v>無回答</c:v>
                </c:pt>
              </c:strCache>
            </c:strRef>
          </c:cat>
          <c:val>
            <c:numRef>
              <c:f>'54（問36）'!$BM$6:$BQ$6</c:f>
              <c:numCache>
                <c:formatCode>0.0%</c:formatCode>
                <c:ptCount val="5"/>
                <c:pt idx="0">
                  <c:v>2.8890959925442685E-2</c:v>
                </c:pt>
                <c:pt idx="1">
                  <c:v>1.3979496738117428E-2</c:v>
                </c:pt>
                <c:pt idx="2">
                  <c:v>3.727865796831314E-3</c:v>
                </c:pt>
                <c:pt idx="3">
                  <c:v>0.95060577819198511</c:v>
                </c:pt>
                <c:pt idx="4">
                  <c:v>2.7958993476234857E-3</c:v>
                </c:pt>
              </c:numCache>
            </c:numRef>
          </c:val>
          <c:extLst>
            <c:ext xmlns:c16="http://schemas.microsoft.com/office/drawing/2014/chart" uri="{C3380CC4-5D6E-409C-BE32-E72D297353CC}">
              <c16:uniqueId val="{00000009-0887-4D7F-B6E5-0EC2FE3BF681}"/>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6503800217155271"/>
          <c:y val="0.25575429936929528"/>
          <c:w val="0.17850162866449515"/>
          <c:h val="0.54819237147595357"/>
        </c:manualLayout>
      </c:layout>
      <c:overlay val="0"/>
      <c:spPr>
        <a:solidFill>
          <a:sysClr val="window" lastClr="FFFFFF"/>
        </a:solidFill>
        <a:ln>
          <a:solidFill>
            <a:sysClr val="windowText" lastClr="000000"/>
          </a:solidFill>
        </a:ln>
      </c:spPr>
      <c:txPr>
        <a:bodyPr/>
        <a:lstStyle/>
        <a:p>
          <a:pPr>
            <a:defRPr sz="900"/>
          </a:pPr>
          <a:endParaRPr lang="ja-JP"/>
        </a:p>
      </c:txPr>
    </c:legend>
    <c:plotVisOnly val="1"/>
    <c:dispBlanksAs val="zero"/>
    <c:showDLblsOverMax val="0"/>
  </c:chart>
  <c:spPr>
    <a:solidFill>
      <a:srgbClr val="FFFFFF"/>
    </a:solidFill>
    <a:ln w="9525">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4954682779456194"/>
          <c:y val="2.2831050228310501E-2"/>
        </c:manualLayout>
      </c:layout>
      <c:overlay val="0"/>
      <c:spPr>
        <a:noFill/>
        <a:ln w="25400">
          <a:noFill/>
        </a:ln>
      </c:spPr>
    </c:title>
    <c:autoTitleDeleted val="0"/>
    <c:plotArea>
      <c:layout>
        <c:manualLayout>
          <c:layoutTarget val="inner"/>
          <c:xMode val="edge"/>
          <c:yMode val="edge"/>
          <c:x val="0.13444108761329304"/>
          <c:y val="0.10958952977637065"/>
          <c:w val="0.73413897280966767"/>
          <c:h val="0.7625604780272458"/>
        </c:manualLayout>
      </c:layout>
      <c:barChart>
        <c:barDir val="bar"/>
        <c:grouping val="percentStacked"/>
        <c:varyColors val="0"/>
        <c:ser>
          <c:idx val="0"/>
          <c:order val="0"/>
          <c:tx>
            <c:strRef>
              <c:f>'27（問22）'!$BD$27</c:f>
              <c:strCache>
                <c:ptCount val="1"/>
                <c:pt idx="0">
                  <c:v>あり</c:v>
                </c:pt>
              </c:strCache>
            </c:strRef>
          </c:tx>
          <c:spPr>
            <a:pattFill prst="pct60">
              <a:fgClr>
                <a:schemeClr val="tx1"/>
              </a:fgClr>
              <a:bgClr>
                <a:schemeClr val="bg1"/>
              </a:bgClr>
            </a:pattFill>
            <a:ln w="12700">
              <a:solidFill>
                <a:srgbClr val="000000"/>
              </a:solidFill>
              <a:prstDash val="solid"/>
            </a:ln>
          </c:spPr>
          <c:invertIfNegative val="0"/>
          <c:dLbls>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'27（問22）'!$BC$28:$BC$33</c:f>
              <c:strCache>
                <c:ptCount val="6"/>
                <c:pt idx="0">
                  <c:v>100人以上</c:v>
                </c:pt>
                <c:pt idx="1">
                  <c:v>50～99人</c:v>
                </c:pt>
                <c:pt idx="2">
                  <c:v>30～49人</c:v>
                </c:pt>
                <c:pt idx="3">
                  <c:v>10～29人</c:v>
                </c:pt>
                <c:pt idx="4">
                  <c:v>5～9人</c:v>
                </c:pt>
                <c:pt idx="5">
                  <c:v>1～4人</c:v>
                </c:pt>
              </c:strCache>
            </c:strRef>
          </c:cat>
          <c:val>
            <c:numRef>
              <c:f>'27（問22）'!$BD$28:$BD$33</c:f>
              <c:numCache>
                <c:formatCode>0.0%</c:formatCode>
                <c:ptCount val="6"/>
                <c:pt idx="0">
                  <c:v>1</c:v>
                </c:pt>
                <c:pt idx="1">
                  <c:v>0.9285714285714286</c:v>
                </c:pt>
                <c:pt idx="2">
                  <c:v>0.96875</c:v>
                </c:pt>
                <c:pt idx="3">
                  <c:v>0.79835390946502061</c:v>
                </c:pt>
                <c:pt idx="4">
                  <c:v>0.7441860465116279</c:v>
                </c:pt>
                <c:pt idx="5">
                  <c:v>0.55252100840336138</c:v>
                </c:pt>
              </c:numCache>
            </c:numRef>
          </c:val>
          <c:extLst>
            <c:ext xmlns:c16="http://schemas.microsoft.com/office/drawing/2014/chart" uri="{C3380CC4-5D6E-409C-BE32-E72D297353CC}">
              <c16:uniqueId val="{00000000-7F4E-484A-949E-6613C5C7BCA9}"/>
            </c:ext>
          </c:extLst>
        </c:ser>
        <c:ser>
          <c:idx val="1"/>
          <c:order val="1"/>
          <c:tx>
            <c:strRef>
              <c:f>'27（問22）'!$BE$27</c:f>
              <c:strCache>
                <c:ptCount val="1"/>
                <c:pt idx="0">
                  <c:v>なし</c:v>
                </c:pt>
              </c:strCache>
            </c:strRef>
          </c:tx>
          <c:spPr>
            <a:solidFill>
              <a:schemeClr val="bg1"/>
            </a:solidFill>
            <a:ln w="12700">
              <a:solidFill>
                <a:srgbClr val="000000"/>
              </a:solidFill>
              <a:prstDash val="solid"/>
            </a:ln>
          </c:spPr>
          <c:invertIfNegative val="0"/>
          <c:dLbls>
            <c:dLbl>
              <c:idx val="0"/>
              <c:layout>
                <c:manualLayout>
                  <c:x val="-8.0563947633434038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F4E-484A-949E-6613C5C7BCA9}"/>
                </c:ext>
              </c:extLst>
            </c:dLbl>
            <c:dLbl>
              <c:idx val="2"/>
              <c:layout>
                <c:manualLayout>
                  <c:x val="-1.81268882175226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F4E-484A-949E-6613C5C7BCA9}"/>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'27（問22）'!$BC$28:$BC$33</c:f>
              <c:strCache>
                <c:ptCount val="6"/>
                <c:pt idx="0">
                  <c:v>100人以上</c:v>
                </c:pt>
                <c:pt idx="1">
                  <c:v>50～99人</c:v>
                </c:pt>
                <c:pt idx="2">
                  <c:v>30～49人</c:v>
                </c:pt>
                <c:pt idx="3">
                  <c:v>10～29人</c:v>
                </c:pt>
                <c:pt idx="4">
                  <c:v>5～9人</c:v>
                </c:pt>
                <c:pt idx="5">
                  <c:v>1～4人</c:v>
                </c:pt>
              </c:strCache>
            </c:strRef>
          </c:cat>
          <c:val>
            <c:numRef>
              <c:f>'27（問22）'!$BE$28:$BE$33</c:f>
              <c:numCache>
                <c:formatCode>0.0%</c:formatCode>
                <c:ptCount val="6"/>
                <c:pt idx="0">
                  <c:v>0</c:v>
                </c:pt>
                <c:pt idx="1">
                  <c:v>7.1428571428571425E-2</c:v>
                </c:pt>
                <c:pt idx="2">
                  <c:v>3.125E-2</c:v>
                </c:pt>
                <c:pt idx="3">
                  <c:v>0.18930041152263374</c:v>
                </c:pt>
                <c:pt idx="4">
                  <c:v>0.24916943521594684</c:v>
                </c:pt>
                <c:pt idx="5">
                  <c:v>0.37605042016806722</c:v>
                </c:pt>
              </c:numCache>
            </c:numRef>
          </c:val>
          <c:extLst>
            <c:ext xmlns:c16="http://schemas.microsoft.com/office/drawing/2014/chart" uri="{C3380CC4-5D6E-409C-BE32-E72D297353CC}">
              <c16:uniqueId val="{00000003-7F4E-484A-949E-6613C5C7BCA9}"/>
            </c:ext>
          </c:extLst>
        </c:ser>
        <c:ser>
          <c:idx val="2"/>
          <c:order val="2"/>
          <c:tx>
            <c:strRef>
              <c:f>'27（問22）'!$BF$27</c:f>
              <c:strCache>
                <c:ptCount val="1"/>
                <c:pt idx="0">
                  <c:v>無回答</c:v>
                </c:pt>
              </c:strCache>
            </c:strRef>
          </c:tx>
          <c:spPr>
            <a:pattFill prst="pct10">
              <a:fgClr>
                <a:schemeClr val="tx1"/>
              </a:fgClr>
              <a:bgClr>
                <a:schemeClr val="bg1"/>
              </a:bgClr>
            </a:pattFill>
            <a:ln w="12700">
              <a:solidFill>
                <a:srgbClr val="000000"/>
              </a:solidFill>
              <a:prstDash val="solid"/>
            </a:ln>
          </c:spPr>
          <c:invertIfNegative val="0"/>
          <c:dLbls>
            <c:dLbl>
              <c:idx val="1"/>
              <c:layout>
                <c:manualLayout>
                  <c:x val="8.1074608876306985E-3"/>
                  <c:y val="-1.445872383076822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F4E-484A-949E-6613C5C7BCA9}"/>
                </c:ext>
              </c:extLst>
            </c:dLbl>
            <c:dLbl>
              <c:idx val="2"/>
              <c:layout>
                <c:manualLayout>
                  <c:x val="1.2210512960804372E-2"/>
                  <c:y val="-2.207121370102709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F4E-484A-949E-6613C5C7BCA9}"/>
                </c:ext>
              </c:extLst>
            </c:dLbl>
            <c:dLbl>
              <c:idx val="3"/>
              <c:layout>
                <c:manualLayout>
                  <c:x val="1.208459214501510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7F4E-484A-949E-6613C5C7BCA9}"/>
                </c:ext>
              </c:extLst>
            </c:dLbl>
            <c:dLbl>
              <c:idx val="4"/>
              <c:layout>
                <c:manualLayout>
                  <c:x val="1.208459214501510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F4E-484A-949E-6613C5C7BCA9}"/>
                </c:ext>
              </c:extLst>
            </c:dLbl>
            <c:dLbl>
              <c:idx val="5"/>
              <c:layout>
                <c:manualLayout>
                  <c:x val="1.208459214501510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F4E-484A-949E-6613C5C7BCA9}"/>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'27（問22）'!$BC$28:$BC$33</c:f>
              <c:strCache>
                <c:ptCount val="6"/>
                <c:pt idx="0">
                  <c:v>100人以上</c:v>
                </c:pt>
                <c:pt idx="1">
                  <c:v>50～99人</c:v>
                </c:pt>
                <c:pt idx="2">
                  <c:v>30～49人</c:v>
                </c:pt>
                <c:pt idx="3">
                  <c:v>10～29人</c:v>
                </c:pt>
                <c:pt idx="4">
                  <c:v>5～9人</c:v>
                </c:pt>
                <c:pt idx="5">
                  <c:v>1～4人</c:v>
                </c:pt>
              </c:strCache>
            </c:strRef>
          </c:cat>
          <c:val>
            <c:numRef>
              <c:f>'27（問22）'!$BF$28:$BF$33</c:f>
              <c:numCache>
                <c:formatCode>0.0%</c:formatCode>
                <c:ptCount val="6"/>
                <c:pt idx="0">
                  <c:v>0</c:v>
                </c:pt>
                <c:pt idx="1">
                  <c:v>0</c:v>
                </c:pt>
                <c:pt idx="2">
                  <c:v>0</c:v>
                </c:pt>
                <c:pt idx="3">
                  <c:v>1.2345679012345678E-2</c:v>
                </c:pt>
                <c:pt idx="4">
                  <c:v>6.6445182724252493E-3</c:v>
                </c:pt>
                <c:pt idx="5">
                  <c:v>7.1428571428571425E-2</c:v>
                </c:pt>
              </c:numCache>
            </c:numRef>
          </c:val>
          <c:extLst>
            <c:ext xmlns:c16="http://schemas.microsoft.com/office/drawing/2014/chart" uri="{C3380CC4-5D6E-409C-BE32-E72D297353CC}">
              <c16:uniqueId val="{00000009-7F4E-484A-949E-6613C5C7BCA9}"/>
            </c:ext>
          </c:extLst>
        </c:ser>
        <c:dLbls>
          <c:showLegendKey val="0"/>
          <c:showVal val="0"/>
          <c:showCatName val="0"/>
          <c:showSerName val="0"/>
          <c:showPercent val="0"/>
          <c:showBubbleSize val="0"/>
        </c:dLbls>
        <c:gapWidth val="30"/>
        <c:overlap val="100"/>
        <c:axId val="34716288"/>
        <c:axId val="34742656"/>
      </c:barChart>
      <c:catAx>
        <c:axId val="34716288"/>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742656"/>
        <c:crosses val="autoZero"/>
        <c:auto val="1"/>
        <c:lblAlgn val="ctr"/>
        <c:lblOffset val="100"/>
        <c:tickLblSkip val="1"/>
        <c:tickMarkSkip val="1"/>
        <c:noMultiLvlLbl val="0"/>
      </c:catAx>
      <c:valAx>
        <c:axId val="34742656"/>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4716288"/>
        <c:crosses val="autoZero"/>
        <c:crossBetween val="between"/>
      </c:valAx>
      <c:spPr>
        <a:noFill/>
        <a:ln w="25400">
          <a:noFill/>
        </a:ln>
      </c:spPr>
    </c:plotArea>
    <c:legend>
      <c:legendPos val="r"/>
      <c:layout>
        <c:manualLayout>
          <c:xMode val="edge"/>
          <c:yMode val="edge"/>
          <c:x val="0.89728096676737157"/>
          <c:y val="0.22831146106736658"/>
          <c:w val="9.5166163141993998E-2"/>
          <c:h val="0.5022855019834849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6.9591527987897125E-2"/>
          <c:y val="1.3089005235602094E-2"/>
        </c:manualLayout>
      </c:layout>
      <c:overlay val="0"/>
      <c:spPr>
        <a:noFill/>
        <a:ln w="25400">
          <a:noFill/>
        </a:ln>
      </c:spPr>
    </c:title>
    <c:autoTitleDeleted val="0"/>
    <c:plotArea>
      <c:layout>
        <c:manualLayout>
          <c:layoutTarget val="inner"/>
          <c:xMode val="edge"/>
          <c:yMode val="edge"/>
          <c:x val="0.14826032132032529"/>
          <c:y val="7.3298523011241984E-2"/>
          <c:w val="0.71407011901217898"/>
          <c:h val="0.85340423220231743"/>
        </c:manualLayout>
      </c:layout>
      <c:barChart>
        <c:barDir val="bar"/>
        <c:grouping val="percentStacked"/>
        <c:varyColors val="0"/>
        <c:ser>
          <c:idx val="0"/>
          <c:order val="0"/>
          <c:tx>
            <c:strRef>
              <c:f>'54（問36）'!$BM$10</c:f>
              <c:strCache>
                <c:ptCount val="1"/>
                <c:pt idx="0">
                  <c:v>理解有</c:v>
                </c:pt>
              </c:strCache>
            </c:strRef>
          </c:tx>
          <c:spPr>
            <a:pattFill prst="pct60">
              <a:fgClr>
                <a:schemeClr val="tx1"/>
              </a:fgClr>
              <a:bgClr>
                <a:schemeClr val="bg1"/>
              </a:bgClr>
            </a:pattFill>
            <a:ln w="12700">
              <a:solidFill>
                <a:srgbClr val="000000"/>
              </a:solidFill>
              <a:prstDash val="solid"/>
            </a:ln>
          </c:spPr>
          <c:invertIfNegative val="0"/>
          <c:dLbls>
            <c:dLbl>
              <c:idx val="0"/>
              <c:layout>
                <c:manualLayout>
                  <c:x val="2.218860312657589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AAD-4AE5-BC6E-77F3A1627F99}"/>
                </c:ext>
              </c:extLst>
            </c:dLbl>
            <c:dLbl>
              <c:idx val="1"/>
              <c:layout>
                <c:manualLayout>
                  <c:x val="-2.1094371044405643E-3"/>
                  <c:y val="1.05062959185108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AAD-4AE5-BC6E-77F3A1627F99}"/>
                </c:ext>
              </c:extLst>
            </c:dLbl>
            <c:dLbl>
              <c:idx val="3"/>
              <c:layout>
                <c:manualLayout>
                  <c:x val="8.0685829551185081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AAD-4AE5-BC6E-77F3A1627F99}"/>
                </c:ext>
              </c:extLst>
            </c:dLbl>
            <c:dLbl>
              <c:idx val="4"/>
              <c:layout>
                <c:manualLayout>
                  <c:x val="-6.0514372163388806E-3"/>
                  <c:y val="-1.279799060910910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C167-42EE-AFE4-86A7236CD3E5}"/>
                </c:ext>
              </c:extLst>
            </c:dLbl>
            <c:dLbl>
              <c:idx val="6"/>
              <c:layout>
                <c:manualLayout>
                  <c:x val="8.0940262664177063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AAD-4AE5-BC6E-77F3A1627F99}"/>
                </c:ext>
              </c:extLst>
            </c:dLbl>
            <c:dLbl>
              <c:idx val="7"/>
              <c:layout>
                <c:manualLayout>
                  <c:x val="1.412002017145738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AAD-4AE5-BC6E-77F3A1627F99}"/>
                </c:ext>
              </c:extLst>
            </c:dLbl>
            <c:dLbl>
              <c:idx val="8"/>
              <c:layout>
                <c:manualLayout>
                  <c:x val="0"/>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C167-42EE-AFE4-86A7236CD3E5}"/>
                </c:ext>
              </c:extLst>
            </c:dLbl>
            <c:dLbl>
              <c:idx val="10"/>
              <c:layout>
                <c:manualLayout>
                  <c:x val="3.0518639659082018E-4"/>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AAD-4AE5-BC6E-77F3A1627F99}"/>
                </c:ext>
              </c:extLst>
            </c:dLbl>
            <c:dLbl>
              <c:idx val="11"/>
              <c:layout>
                <c:manualLayout>
                  <c:x val="-1.0085728693898153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CB7-4EAB-B456-2C6F46F3F89C}"/>
                </c:ext>
              </c:extLst>
            </c:dLbl>
            <c:dLbl>
              <c:idx val="12"/>
              <c:layout>
                <c:manualLayout>
                  <c:x val="-2.017145738779627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167-42EE-AFE4-86A7236CD3E5}"/>
                </c:ext>
              </c:extLst>
            </c:dLbl>
            <c:numFmt formatCode="0.0%;\-#;;" sourceLinked="0"/>
            <c:spPr>
              <a:solidFill>
                <a:schemeClr val="bg1"/>
              </a:solidFill>
              <a:ln w="3175">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'54（問36）'!$BL$11:$BL$23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'54（問36）'!$BM$11:$BM$23</c:f>
              <c:numCache>
                <c:formatCode>0.0%</c:formatCode>
                <c:ptCount val="13"/>
                <c:pt idx="0">
                  <c:v>0</c:v>
                </c:pt>
                <c:pt idx="1">
                  <c:v>2.8037383177570093E-2</c:v>
                </c:pt>
                <c:pt idx="2">
                  <c:v>2.4390243902439025E-2</c:v>
                </c:pt>
                <c:pt idx="3">
                  <c:v>0</c:v>
                </c:pt>
                <c:pt idx="4">
                  <c:v>4.6666666666666669E-2</c:v>
                </c:pt>
                <c:pt idx="5">
                  <c:v>0</c:v>
                </c:pt>
                <c:pt idx="6">
                  <c:v>0</c:v>
                </c:pt>
                <c:pt idx="7">
                  <c:v>6.25E-2</c:v>
                </c:pt>
                <c:pt idx="8">
                  <c:v>2.1052631578947368E-2</c:v>
                </c:pt>
                <c:pt idx="9">
                  <c:v>0.23076923076923078</c:v>
                </c:pt>
                <c:pt idx="10">
                  <c:v>0.16666666666666666</c:v>
                </c:pt>
                <c:pt idx="11">
                  <c:v>3.5928143712574849E-2</c:v>
                </c:pt>
                <c:pt idx="12">
                  <c:v>1.3215859030837005E-2</c:v>
                </c:pt>
              </c:numCache>
            </c:numRef>
          </c:val>
          <c:extLst>
            <c:ext xmlns:c16="http://schemas.microsoft.com/office/drawing/2014/chart" uri="{C3380CC4-5D6E-409C-BE32-E72D297353CC}">
              <c16:uniqueId val="{00000006-FAAD-4AE5-BC6E-77F3A1627F99}"/>
            </c:ext>
          </c:extLst>
        </c:ser>
        <c:ser>
          <c:idx val="1"/>
          <c:order val="1"/>
          <c:tx>
            <c:strRef>
              <c:f>'54（問36）'!$BN$10</c:f>
              <c:strCache>
                <c:ptCount val="1"/>
                <c:pt idx="0">
                  <c:v>理解無</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2.0309189012504862E-3"/>
                  <c:y val="1.050629591851085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FAAD-4AE5-BC6E-77F3A1627F99}"/>
                </c:ext>
              </c:extLst>
            </c:dLbl>
            <c:dLbl>
              <c:idx val="2"/>
              <c:layout>
                <c:manualLayout>
                  <c:x val="1.6137165910237016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734-468F-BF80-D26A037A9F1C}"/>
                </c:ext>
              </c:extLst>
            </c:dLbl>
            <c:dLbl>
              <c:idx val="4"/>
              <c:layout>
                <c:manualLayout>
                  <c:x val="7.6238579103444978E-5"/>
                  <c:y val="-1.2797990609109102E-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AAD-4AE5-BC6E-77F3A1627F99}"/>
                </c:ext>
              </c:extLst>
            </c:dLbl>
            <c:dLbl>
              <c:idx val="5"/>
              <c:layout>
                <c:manualLayout>
                  <c:x val="3.0257186081694403E-2"/>
                  <c:y val="-6.398995304554551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C167-42EE-AFE4-86A7236CD3E5}"/>
                </c:ext>
              </c:extLst>
            </c:dLbl>
            <c:dLbl>
              <c:idx val="7"/>
              <c:layout>
                <c:manualLayout>
                  <c:x val="-9.856924665224167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AAD-4AE5-BC6E-77F3A1627F99}"/>
                </c:ext>
              </c:extLst>
            </c:dLbl>
            <c:dLbl>
              <c:idx val="8"/>
              <c:layout>
                <c:manualLayout>
                  <c:x val="2.5412859701123672E-5"/>
                  <c:y val="-3.490401396160622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AAD-4AE5-BC6E-77F3A1627F99}"/>
                </c:ext>
              </c:extLst>
            </c:dLbl>
            <c:dLbl>
              <c:idx val="9"/>
              <c:layout>
                <c:manualLayout>
                  <c:x val="1.0085728693898134E-2"/>
                  <c:y val="-3.199497652277275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2CB-496A-8CF1-46C2E03F433A}"/>
                </c:ext>
              </c:extLst>
            </c:dLbl>
            <c:dLbl>
              <c:idx val="11"/>
              <c:layout>
                <c:manualLayout>
                  <c:x val="-2.0171457387796452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677-4DA7-A8E7-78EB1D9BF2A8}"/>
                </c:ext>
              </c:extLst>
            </c:dLbl>
            <c:dLbl>
              <c:idx val="12"/>
              <c:layout>
                <c:manualLayout>
                  <c:x val="1.603551447143235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AAD-4AE5-BC6E-77F3A1627F99}"/>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'54（問36）'!$BL$11:$BL$23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'54（問36）'!$BN$11:$BN$23</c:f>
              <c:numCache>
                <c:formatCode>0.0%</c:formatCode>
                <c:ptCount val="13"/>
                <c:pt idx="0">
                  <c:v>0</c:v>
                </c:pt>
                <c:pt idx="1">
                  <c:v>2.8037383177570093E-2</c:v>
                </c:pt>
                <c:pt idx="2">
                  <c:v>8.130081300813009E-3</c:v>
                </c:pt>
                <c:pt idx="3">
                  <c:v>4.3478260869565216E-2</c:v>
                </c:pt>
                <c:pt idx="4">
                  <c:v>0.02</c:v>
                </c:pt>
                <c:pt idx="5">
                  <c:v>0</c:v>
                </c:pt>
                <c:pt idx="6">
                  <c:v>0</c:v>
                </c:pt>
                <c:pt idx="7">
                  <c:v>0</c:v>
                </c:pt>
                <c:pt idx="8">
                  <c:v>0</c:v>
                </c:pt>
                <c:pt idx="9">
                  <c:v>0</c:v>
                </c:pt>
                <c:pt idx="10">
                  <c:v>0</c:v>
                </c:pt>
                <c:pt idx="11">
                  <c:v>2.3952095808383235E-2</c:v>
                </c:pt>
                <c:pt idx="12">
                  <c:v>1.3215859030837005E-2</c:v>
                </c:pt>
              </c:numCache>
            </c:numRef>
          </c:val>
          <c:extLst>
            <c:ext xmlns:c16="http://schemas.microsoft.com/office/drawing/2014/chart" uri="{C3380CC4-5D6E-409C-BE32-E72D297353CC}">
              <c16:uniqueId val="{0000000C-FAAD-4AE5-BC6E-77F3A1627F99}"/>
            </c:ext>
          </c:extLst>
        </c:ser>
        <c:ser>
          <c:idx val="2"/>
          <c:order val="2"/>
          <c:tx>
            <c:strRef>
              <c:f>'54（問36）'!$BO$10</c:f>
              <c:strCache>
                <c:ptCount val="1"/>
                <c:pt idx="0">
                  <c:v>無知</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1"/>
              <c:layout>
                <c:manualLayout>
                  <c:x val="2.8432864617506808E-2"/>
                  <c:y val="7.0041972790072351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AAD-4AE5-BC6E-77F3A1627F99}"/>
                </c:ext>
              </c:extLst>
            </c:dLbl>
            <c:dLbl>
              <c:idx val="2"/>
              <c:layout>
                <c:manualLayout>
                  <c:x val="1.99170978247863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AAD-4AE5-BC6E-77F3A1627F99}"/>
                </c:ext>
              </c:extLst>
            </c:dLbl>
            <c:dLbl>
              <c:idx val="3"/>
              <c:layout>
                <c:manualLayout>
                  <c:x val="1.593367825982904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FAAD-4AE5-BC6E-77F3A1627F99}"/>
                </c:ext>
              </c:extLst>
            </c:dLbl>
            <c:dLbl>
              <c:idx val="4"/>
              <c:layout>
                <c:manualLayout>
                  <c:x val="1.99170978247863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FAAD-4AE5-BC6E-77F3A1627F99}"/>
                </c:ext>
              </c:extLst>
            </c:dLbl>
            <c:dLbl>
              <c:idx val="5"/>
              <c:layout>
                <c:manualLayout>
                  <c:x val="2.622289460413511E-2"/>
                  <c:y val="3.4904013961604943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C167-42EE-AFE4-86A7236CD3E5}"/>
                </c:ext>
              </c:extLst>
            </c:dLbl>
            <c:dLbl>
              <c:idx val="7"/>
              <c:layout>
                <c:manualLayout>
                  <c:x val="6.0514372163388069E-3"/>
                  <c:y val="-6.3989953045545512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E677-4DA7-A8E7-78EB1D9BF2A8}"/>
                </c:ext>
              </c:extLst>
            </c:dLbl>
            <c:dLbl>
              <c:idx val="8"/>
              <c:layout>
                <c:manualLayout>
                  <c:x val="2.773114782739903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FAAD-4AE5-BC6E-77F3A1627F99}"/>
                </c:ext>
              </c:extLst>
            </c:dLbl>
            <c:dLbl>
              <c:idx val="11"/>
              <c:layout>
                <c:manualLayout>
                  <c:x val="1.99170978247863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FAAD-4AE5-BC6E-77F3A1627F99}"/>
                </c:ext>
              </c:extLst>
            </c:dLbl>
            <c:dLbl>
              <c:idx val="12"/>
              <c:layout>
                <c:manualLayout>
                  <c:x val="3.8325769036812909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C167-42EE-AFE4-86A7236CD3E5}"/>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'54（問36）'!$BL$11:$BL$23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'54（問36）'!$BO$11:$BO$23</c:f>
              <c:numCache>
                <c:formatCode>0.0%</c:formatCode>
                <c:ptCount val="13"/>
                <c:pt idx="0">
                  <c:v>0</c:v>
                </c:pt>
                <c:pt idx="1">
                  <c:v>9.3457943925233638E-3</c:v>
                </c:pt>
                <c:pt idx="2">
                  <c:v>0</c:v>
                </c:pt>
                <c:pt idx="3">
                  <c:v>0</c:v>
                </c:pt>
                <c:pt idx="4">
                  <c:v>0</c:v>
                </c:pt>
                <c:pt idx="5">
                  <c:v>0</c:v>
                </c:pt>
                <c:pt idx="6">
                  <c:v>0</c:v>
                </c:pt>
                <c:pt idx="7">
                  <c:v>0</c:v>
                </c:pt>
                <c:pt idx="8">
                  <c:v>0</c:v>
                </c:pt>
                <c:pt idx="9">
                  <c:v>0</c:v>
                </c:pt>
                <c:pt idx="10">
                  <c:v>0</c:v>
                </c:pt>
                <c:pt idx="11">
                  <c:v>1.1976047904191617E-2</c:v>
                </c:pt>
                <c:pt idx="12">
                  <c:v>4.4052863436123352E-3</c:v>
                </c:pt>
              </c:numCache>
            </c:numRef>
          </c:val>
          <c:extLst>
            <c:ext xmlns:c16="http://schemas.microsoft.com/office/drawing/2014/chart" uri="{C3380CC4-5D6E-409C-BE32-E72D297353CC}">
              <c16:uniqueId val="{00000013-FAAD-4AE5-BC6E-77F3A1627F99}"/>
            </c:ext>
          </c:extLst>
        </c:ser>
        <c:ser>
          <c:idx val="3"/>
          <c:order val="3"/>
          <c:tx>
            <c:strRef>
              <c:f>'54（問36）'!$BP$10</c:f>
              <c:strCache>
                <c:ptCount val="1"/>
                <c:pt idx="0">
                  <c:v>対象外</c:v>
                </c:pt>
              </c:strCache>
            </c:strRef>
          </c:tx>
          <c:spPr>
            <a:solidFill>
              <a:schemeClr val="bg1"/>
            </a:solidFill>
            <a:ln w="12700">
              <a:solidFill>
                <a:srgbClr val="000000"/>
              </a:solidFill>
              <a:prstDash val="solid"/>
            </a:ln>
          </c:spPr>
          <c:invertIfNegative val="0"/>
          <c:dLbls>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'54（問36）'!$BL$11:$BL$23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'54（問36）'!$BP$11:$BP$23</c:f>
              <c:numCache>
                <c:formatCode>0.0%</c:formatCode>
                <c:ptCount val="13"/>
                <c:pt idx="0">
                  <c:v>0</c:v>
                </c:pt>
                <c:pt idx="1">
                  <c:v>0.93457943925233644</c:v>
                </c:pt>
                <c:pt idx="2">
                  <c:v>0.96747967479674801</c:v>
                </c:pt>
                <c:pt idx="3">
                  <c:v>0.95652173913043481</c:v>
                </c:pt>
                <c:pt idx="4">
                  <c:v>0.92666666666666664</c:v>
                </c:pt>
                <c:pt idx="5">
                  <c:v>1</c:v>
                </c:pt>
                <c:pt idx="6">
                  <c:v>1</c:v>
                </c:pt>
                <c:pt idx="7">
                  <c:v>0.9375</c:v>
                </c:pt>
                <c:pt idx="8">
                  <c:v>0.97894736842105268</c:v>
                </c:pt>
                <c:pt idx="9">
                  <c:v>0.76923076923076927</c:v>
                </c:pt>
                <c:pt idx="10">
                  <c:v>0.83333333333333337</c:v>
                </c:pt>
                <c:pt idx="11">
                  <c:v>0.92814371257485029</c:v>
                </c:pt>
                <c:pt idx="12">
                  <c:v>0.96035242290748901</c:v>
                </c:pt>
              </c:numCache>
            </c:numRef>
          </c:val>
          <c:extLst>
            <c:ext xmlns:c16="http://schemas.microsoft.com/office/drawing/2014/chart" uri="{C3380CC4-5D6E-409C-BE32-E72D297353CC}">
              <c16:uniqueId val="{00000014-FAAD-4AE5-BC6E-77F3A1627F99}"/>
            </c:ext>
          </c:extLst>
        </c:ser>
        <c:ser>
          <c:idx val="4"/>
          <c:order val="4"/>
          <c:tx>
            <c:strRef>
              <c:f>'54（問36）'!$BQ$10</c:f>
              <c:strCache>
                <c:ptCount val="1"/>
                <c:pt idx="0">
                  <c:v>無回答</c:v>
                </c:pt>
              </c:strCache>
            </c:strRef>
          </c:tx>
          <c:spPr>
            <a:pattFill prst="pct5">
              <a:fgClr>
                <a:schemeClr val="tx1"/>
              </a:fgClr>
              <a:bgClr>
                <a:schemeClr val="bg1"/>
              </a:bgClr>
            </a:pattFill>
            <a:ln w="12700">
              <a:solidFill>
                <a:sysClr val="windowText" lastClr="000000"/>
              </a:solidFill>
            </a:ln>
          </c:spPr>
          <c:invertIfNegative val="0"/>
          <c:dLbls>
            <c:dLbl>
              <c:idx val="9"/>
              <c:layout>
                <c:manualLayout>
                  <c:x val="-1.2102874432677761E-2"/>
                  <c:y val="-3.4904013961605906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C167-42EE-AFE4-86A7236CD3E5}"/>
                </c:ext>
              </c:extLst>
            </c:dLbl>
            <c:numFmt formatCode="0.0%;\-#;;" sourceLinked="0"/>
            <c:spPr>
              <a:solidFill>
                <a:schemeClr val="bg1"/>
              </a:solidFill>
              <a:ln>
                <a:solidFill>
                  <a:sysClr val="windowText" lastClr="000000"/>
                </a:solidFill>
              </a:ln>
            </c:spPr>
            <c:txPr>
              <a:bodyPr/>
              <a:lstStyle/>
              <a:p>
                <a:pPr>
                  <a:defRPr sz="700"/>
                </a:pPr>
                <a:endParaRPr lang="ja-JP"/>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'54（問36）'!$BL$11:$BL$23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'54（問36）'!$BQ$11:$BQ$23</c:f>
              <c:numCache>
                <c:formatCode>0.0%</c:formatCode>
                <c:ptCount val="13"/>
                <c:pt idx="0">
                  <c:v>0</c:v>
                </c:pt>
                <c:pt idx="1">
                  <c:v>0</c:v>
                </c:pt>
                <c:pt idx="2">
                  <c:v>0</c:v>
                </c:pt>
                <c:pt idx="3">
                  <c:v>0</c:v>
                </c:pt>
                <c:pt idx="4">
                  <c:v>6.6666666666666671E-3</c:v>
                </c:pt>
                <c:pt idx="5">
                  <c:v>0</c:v>
                </c:pt>
                <c:pt idx="6">
                  <c:v>0</c:v>
                </c:pt>
                <c:pt idx="7">
                  <c:v>0</c:v>
                </c:pt>
                <c:pt idx="8">
                  <c:v>0</c:v>
                </c:pt>
                <c:pt idx="9">
                  <c:v>0</c:v>
                </c:pt>
                <c:pt idx="10">
                  <c:v>0</c:v>
                </c:pt>
                <c:pt idx="11">
                  <c:v>0</c:v>
                </c:pt>
                <c:pt idx="12">
                  <c:v>8.8105726872246704E-3</c:v>
                </c:pt>
              </c:numCache>
            </c:numRef>
          </c:val>
          <c:extLst>
            <c:ext xmlns:c16="http://schemas.microsoft.com/office/drawing/2014/chart" uri="{C3380CC4-5D6E-409C-BE32-E72D297353CC}">
              <c16:uniqueId val="{00000015-FAAD-4AE5-BC6E-77F3A1627F99}"/>
            </c:ext>
          </c:extLst>
        </c:ser>
        <c:dLbls>
          <c:showLegendKey val="0"/>
          <c:showVal val="0"/>
          <c:showCatName val="0"/>
          <c:showSerName val="0"/>
          <c:showPercent val="0"/>
          <c:showBubbleSize val="0"/>
        </c:dLbls>
        <c:gapWidth val="30"/>
        <c:overlap val="100"/>
        <c:axId val="106216064"/>
        <c:axId val="106525056"/>
      </c:barChart>
      <c:catAx>
        <c:axId val="10621606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525056"/>
        <c:crosses val="autoZero"/>
        <c:auto val="1"/>
        <c:lblAlgn val="ctr"/>
        <c:lblOffset val="100"/>
        <c:tickLblSkip val="1"/>
        <c:tickMarkSkip val="1"/>
        <c:noMultiLvlLbl val="0"/>
      </c:catAx>
      <c:valAx>
        <c:axId val="106525056"/>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216064"/>
        <c:crosses val="autoZero"/>
        <c:crossBetween val="between"/>
      </c:valAx>
      <c:spPr>
        <a:solidFill>
          <a:srgbClr val="FFFFFF"/>
        </a:solidFill>
        <a:ln w="12700">
          <a:solidFill>
            <a:srgbClr val="FFFFFF"/>
          </a:solidFill>
          <a:prstDash val="solid"/>
        </a:ln>
      </c:spPr>
    </c:plotArea>
    <c:legend>
      <c:legendPos val="r"/>
      <c:layout>
        <c:manualLayout>
          <c:xMode val="edge"/>
          <c:yMode val="edge"/>
          <c:x val="0.88351046890696905"/>
          <c:y val="0.25916257849967705"/>
          <c:w val="8.447806354009077E-2"/>
          <c:h val="0.26366409696170179"/>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6.3157894736842107E-2"/>
          <c:y val="2.6315789473684209E-2"/>
        </c:manualLayout>
      </c:layout>
      <c:overlay val="0"/>
      <c:spPr>
        <a:noFill/>
        <a:ln w="25400">
          <a:noFill/>
        </a:ln>
      </c:spPr>
    </c:title>
    <c:autoTitleDeleted val="0"/>
    <c:plotArea>
      <c:layout>
        <c:manualLayout>
          <c:layoutTarget val="inner"/>
          <c:xMode val="edge"/>
          <c:yMode val="edge"/>
          <c:x val="0.1293233082706767"/>
          <c:y val="0.15263197119647204"/>
          <c:w val="0.71578947368421053"/>
          <c:h val="0.70000179893554415"/>
        </c:manualLayout>
      </c:layout>
      <c:barChart>
        <c:barDir val="bar"/>
        <c:grouping val="percentStacked"/>
        <c:varyColors val="0"/>
        <c:ser>
          <c:idx val="0"/>
          <c:order val="0"/>
          <c:tx>
            <c:strRef>
              <c:f>'54（問36）'!$BM$28</c:f>
              <c:strCache>
                <c:ptCount val="1"/>
                <c:pt idx="0">
                  <c:v>理解有</c:v>
                </c:pt>
              </c:strCache>
            </c:strRef>
          </c:tx>
          <c:spPr>
            <a:pattFill prst="pct60">
              <a:fgClr>
                <a:schemeClr val="tx1"/>
              </a:fgClr>
              <a:bgClr>
                <a:schemeClr val="bg1"/>
              </a:bgClr>
            </a:pattFill>
            <a:ln w="12700">
              <a:solidFill>
                <a:srgbClr val="000000"/>
              </a:solidFill>
              <a:prstDash val="solid"/>
            </a:ln>
          </c:spPr>
          <c:invertIfNegative val="0"/>
          <c:dLbls>
            <c:dLbl>
              <c:idx val="3"/>
              <c:layout>
                <c:manualLayout>
                  <c:x val="-2.0244644574180203E-3"/>
                  <c:y val="7.017543859649058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636-42EA-A0E1-732AAD933D63}"/>
                </c:ext>
              </c:extLst>
            </c:dLbl>
            <c:numFmt formatCode="0.0%;\-#;;" sourceLinked="0"/>
            <c:spPr>
              <a:solidFill>
                <a:schemeClr val="bg1"/>
              </a:solidFill>
              <a:ln w="3175">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'54（問36）'!$BL$29:$BL$34</c:f>
              <c:strCache>
                <c:ptCount val="6"/>
                <c:pt idx="0">
                  <c:v>100人以上</c:v>
                </c:pt>
                <c:pt idx="1">
                  <c:v>50～99人</c:v>
                </c:pt>
                <c:pt idx="2">
                  <c:v>30～49人</c:v>
                </c:pt>
                <c:pt idx="3">
                  <c:v>10～29人</c:v>
                </c:pt>
                <c:pt idx="4">
                  <c:v>5～9人</c:v>
                </c:pt>
                <c:pt idx="5">
                  <c:v>1～4人</c:v>
                </c:pt>
              </c:strCache>
            </c:strRef>
          </c:cat>
          <c:val>
            <c:numRef>
              <c:f>'54（問36）'!$BM$29:$BM$34</c:f>
              <c:numCache>
                <c:formatCode>0.0%</c:formatCode>
                <c:ptCount val="6"/>
                <c:pt idx="0">
                  <c:v>0.7142857142857143</c:v>
                </c:pt>
                <c:pt idx="1">
                  <c:v>0.6428571428571429</c:v>
                </c:pt>
                <c:pt idx="2">
                  <c:v>0.53125</c:v>
                </c:pt>
                <c:pt idx="3">
                  <c:v>0</c:v>
                </c:pt>
                <c:pt idx="4">
                  <c:v>0</c:v>
                </c:pt>
                <c:pt idx="5">
                  <c:v>0</c:v>
                </c:pt>
              </c:numCache>
            </c:numRef>
          </c:val>
          <c:extLst>
            <c:ext xmlns:c16="http://schemas.microsoft.com/office/drawing/2014/chart" uri="{C3380CC4-5D6E-409C-BE32-E72D297353CC}">
              <c16:uniqueId val="{00000000-DBEB-4F78-BF65-31FA23A2D6B1}"/>
            </c:ext>
          </c:extLst>
        </c:ser>
        <c:ser>
          <c:idx val="1"/>
          <c:order val="1"/>
          <c:tx>
            <c:strRef>
              <c:f>'54（問36）'!$BN$28</c:f>
              <c:strCache>
                <c:ptCount val="1"/>
                <c:pt idx="0">
                  <c:v>理解無</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3"/>
              <c:layout>
                <c:manualLayout>
                  <c:x val="2.2269109031598205E-2"/>
                  <c:y val="7.0175438596490588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636-42EA-A0E1-732AAD933D63}"/>
                </c:ext>
              </c:extLst>
            </c:dLbl>
            <c:dLbl>
              <c:idx val="4"/>
              <c:layout>
                <c:manualLayout>
                  <c:x val="2.2269109031598244E-2"/>
                  <c:y val="-3.2163371136050507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636-42EA-A0E1-732AAD933D63}"/>
                </c:ext>
              </c:extLst>
            </c:dLbl>
            <c:dLbl>
              <c:idx val="5"/>
              <c:layout>
                <c:manualLayout>
                  <c:x val="7.2880720467048729E-2"/>
                  <c:y val="-4.21052631578947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01F-4199-9DF2-825A82B61E36}"/>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'54（問36）'!$BL$29:$BL$34</c:f>
              <c:strCache>
                <c:ptCount val="6"/>
                <c:pt idx="0">
                  <c:v>100人以上</c:v>
                </c:pt>
                <c:pt idx="1">
                  <c:v>50～99人</c:v>
                </c:pt>
                <c:pt idx="2">
                  <c:v>30～49人</c:v>
                </c:pt>
                <c:pt idx="3">
                  <c:v>10～29人</c:v>
                </c:pt>
                <c:pt idx="4">
                  <c:v>5～9人</c:v>
                </c:pt>
                <c:pt idx="5">
                  <c:v>1～4人</c:v>
                </c:pt>
              </c:strCache>
            </c:strRef>
          </c:cat>
          <c:val>
            <c:numRef>
              <c:f>'54（問36）'!$BN$29:$BN$34</c:f>
              <c:numCache>
                <c:formatCode>0.0%</c:formatCode>
                <c:ptCount val="6"/>
                <c:pt idx="0">
                  <c:v>0.2857142857142857</c:v>
                </c:pt>
                <c:pt idx="1">
                  <c:v>0.2857142857142857</c:v>
                </c:pt>
                <c:pt idx="2">
                  <c:v>0.28125</c:v>
                </c:pt>
                <c:pt idx="3">
                  <c:v>0</c:v>
                </c:pt>
                <c:pt idx="4">
                  <c:v>0</c:v>
                </c:pt>
                <c:pt idx="5">
                  <c:v>0</c:v>
                </c:pt>
              </c:numCache>
            </c:numRef>
          </c:val>
          <c:extLst>
            <c:ext xmlns:c16="http://schemas.microsoft.com/office/drawing/2014/chart" uri="{C3380CC4-5D6E-409C-BE32-E72D297353CC}">
              <c16:uniqueId val="{00000001-DBEB-4F78-BF65-31FA23A2D6B1}"/>
            </c:ext>
          </c:extLst>
        </c:ser>
        <c:ser>
          <c:idx val="2"/>
          <c:order val="2"/>
          <c:tx>
            <c:strRef>
              <c:f>'54（問36）'!$BO$28</c:f>
              <c:strCache>
                <c:ptCount val="1"/>
                <c:pt idx="0">
                  <c:v>無知</c:v>
                </c:pt>
              </c:strCache>
            </c:strRef>
          </c:tx>
          <c:spPr>
            <a:pattFill prst="pct5">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1.822018011676218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636-42EA-A0E1-732AAD933D63}"/>
                </c:ext>
              </c:extLst>
            </c:dLbl>
            <c:dLbl>
              <c:idx val="3"/>
              <c:layout>
                <c:manualLayout>
                  <c:x val="5.263607589286852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636-42EA-A0E1-732AAD933D63}"/>
                </c:ext>
              </c:extLst>
            </c:dLbl>
            <c:dLbl>
              <c:idx val="5"/>
              <c:layout>
                <c:manualLayout>
                  <c:x val="0.12956572527475327"/>
                  <c:y val="2.105263157894736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01F-4199-9DF2-825A82B61E36}"/>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'54（問36）'!$BL$29:$BL$34</c:f>
              <c:strCache>
                <c:ptCount val="6"/>
                <c:pt idx="0">
                  <c:v>100人以上</c:v>
                </c:pt>
                <c:pt idx="1">
                  <c:v>50～99人</c:v>
                </c:pt>
                <c:pt idx="2">
                  <c:v>30～49人</c:v>
                </c:pt>
                <c:pt idx="3">
                  <c:v>10～29人</c:v>
                </c:pt>
                <c:pt idx="4">
                  <c:v>5～9人</c:v>
                </c:pt>
                <c:pt idx="5">
                  <c:v>1～4人</c:v>
                </c:pt>
              </c:strCache>
            </c:strRef>
          </c:cat>
          <c:val>
            <c:numRef>
              <c:f>'54（問36）'!$BO$29:$BO$34</c:f>
              <c:numCache>
                <c:formatCode>0.0%</c:formatCode>
                <c:ptCount val="6"/>
                <c:pt idx="0">
                  <c:v>0</c:v>
                </c:pt>
                <c:pt idx="1">
                  <c:v>7.1428571428571425E-2</c:v>
                </c:pt>
                <c:pt idx="2">
                  <c:v>9.375E-2</c:v>
                </c:pt>
                <c:pt idx="3">
                  <c:v>0</c:v>
                </c:pt>
                <c:pt idx="4">
                  <c:v>0</c:v>
                </c:pt>
                <c:pt idx="5">
                  <c:v>0</c:v>
                </c:pt>
              </c:numCache>
            </c:numRef>
          </c:val>
          <c:extLst>
            <c:ext xmlns:c16="http://schemas.microsoft.com/office/drawing/2014/chart" uri="{C3380CC4-5D6E-409C-BE32-E72D297353CC}">
              <c16:uniqueId val="{00000002-DBEB-4F78-BF65-31FA23A2D6B1}"/>
            </c:ext>
          </c:extLst>
        </c:ser>
        <c:ser>
          <c:idx val="3"/>
          <c:order val="3"/>
          <c:tx>
            <c:strRef>
              <c:f>'54（問36）'!$BP$28</c:f>
              <c:strCache>
                <c:ptCount val="1"/>
                <c:pt idx="0">
                  <c:v>対象外</c:v>
                </c:pt>
              </c:strCache>
            </c:strRef>
          </c:tx>
          <c:spPr>
            <a:solidFill>
              <a:schemeClr val="bg1"/>
            </a:solidFill>
            <a:ln w="12700">
              <a:solidFill>
                <a:srgbClr val="000000"/>
              </a:solidFill>
              <a:prstDash val="solid"/>
            </a:ln>
          </c:spPr>
          <c:invertIfNegative val="0"/>
          <c:dLbls>
            <c:dLbl>
              <c:idx val="1"/>
              <c:layout>
                <c:manualLayout>
                  <c:x val="-6.0733933722540608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636-42EA-A0E1-732AAD933D63}"/>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'54（問36）'!$BL$29:$BL$34</c:f>
              <c:strCache>
                <c:ptCount val="6"/>
                <c:pt idx="0">
                  <c:v>100人以上</c:v>
                </c:pt>
                <c:pt idx="1">
                  <c:v>50～99人</c:v>
                </c:pt>
                <c:pt idx="2">
                  <c:v>30～49人</c:v>
                </c:pt>
                <c:pt idx="3">
                  <c:v>10～29人</c:v>
                </c:pt>
                <c:pt idx="4">
                  <c:v>5～9人</c:v>
                </c:pt>
                <c:pt idx="5">
                  <c:v>1～4人</c:v>
                </c:pt>
              </c:strCache>
            </c:strRef>
          </c:cat>
          <c:val>
            <c:numRef>
              <c:f>'54（問36）'!$BP$29:$BP$34</c:f>
              <c:numCache>
                <c:formatCode>0.0%</c:formatCode>
                <c:ptCount val="6"/>
                <c:pt idx="0">
                  <c:v>0</c:v>
                </c:pt>
                <c:pt idx="1">
                  <c:v>0</c:v>
                </c:pt>
                <c:pt idx="2">
                  <c:v>0</c:v>
                </c:pt>
                <c:pt idx="3">
                  <c:v>1</c:v>
                </c:pt>
                <c:pt idx="4">
                  <c:v>1</c:v>
                </c:pt>
                <c:pt idx="5">
                  <c:v>1</c:v>
                </c:pt>
              </c:numCache>
            </c:numRef>
          </c:val>
          <c:extLst>
            <c:ext xmlns:c16="http://schemas.microsoft.com/office/drawing/2014/chart" uri="{C3380CC4-5D6E-409C-BE32-E72D297353CC}">
              <c16:uniqueId val="{00000003-DBEB-4F78-BF65-31FA23A2D6B1}"/>
            </c:ext>
          </c:extLst>
        </c:ser>
        <c:ser>
          <c:idx val="4"/>
          <c:order val="4"/>
          <c:tx>
            <c:strRef>
              <c:f>'54（問36）'!$BQ$28</c:f>
              <c:strCache>
                <c:ptCount val="1"/>
                <c:pt idx="0">
                  <c:v>無回答</c:v>
                </c:pt>
              </c:strCache>
            </c:strRef>
          </c:tx>
          <c:spPr>
            <a:pattFill prst="pct5">
              <a:fgClr>
                <a:schemeClr val="tx1"/>
              </a:fgClr>
              <a:bgClr>
                <a:schemeClr val="bg1"/>
              </a:bgClr>
            </a:pattFill>
            <a:ln w="12700">
              <a:solidFill>
                <a:sysClr val="windowText" lastClr="000000"/>
              </a:solidFill>
            </a:ln>
          </c:spPr>
          <c:invertIfNegative val="0"/>
          <c:dLbls>
            <c:dLbl>
              <c:idx val="0"/>
              <c:layout>
                <c:manualLayout>
                  <c:x val="1.8220180116762182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29F-47D1-BEE9-A4FC00CDF48B}"/>
                </c:ext>
              </c:extLst>
            </c:dLbl>
            <c:dLbl>
              <c:idx val="1"/>
              <c:layout>
                <c:manualLayout>
                  <c:x val="2.4293573489016243E-2"/>
                  <c:y val="7.0175438596491229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636-42EA-A0E1-732AAD933D63}"/>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'54（問36）'!$BL$29:$BL$34</c:f>
              <c:strCache>
                <c:ptCount val="6"/>
                <c:pt idx="0">
                  <c:v>100人以上</c:v>
                </c:pt>
                <c:pt idx="1">
                  <c:v>50～99人</c:v>
                </c:pt>
                <c:pt idx="2">
                  <c:v>30～49人</c:v>
                </c:pt>
                <c:pt idx="3">
                  <c:v>10～29人</c:v>
                </c:pt>
                <c:pt idx="4">
                  <c:v>5～9人</c:v>
                </c:pt>
                <c:pt idx="5">
                  <c:v>1～4人</c:v>
                </c:pt>
              </c:strCache>
            </c:strRef>
          </c:cat>
          <c:val>
            <c:numRef>
              <c:f>'54（問36）'!$BQ$29:$BQ$34</c:f>
              <c:numCache>
                <c:formatCode>0.0%</c:formatCode>
                <c:ptCount val="6"/>
                <c:pt idx="0">
                  <c:v>0</c:v>
                </c:pt>
                <c:pt idx="1">
                  <c:v>0</c:v>
                </c:pt>
                <c:pt idx="2">
                  <c:v>9.375E-2</c:v>
                </c:pt>
                <c:pt idx="3">
                  <c:v>0</c:v>
                </c:pt>
                <c:pt idx="4">
                  <c:v>0</c:v>
                </c:pt>
                <c:pt idx="5">
                  <c:v>0</c:v>
                </c:pt>
              </c:numCache>
            </c:numRef>
          </c:val>
          <c:extLst>
            <c:ext xmlns:c16="http://schemas.microsoft.com/office/drawing/2014/chart" uri="{C3380CC4-5D6E-409C-BE32-E72D297353CC}">
              <c16:uniqueId val="{00000004-DBEB-4F78-BF65-31FA23A2D6B1}"/>
            </c:ext>
          </c:extLst>
        </c:ser>
        <c:dLbls>
          <c:showLegendKey val="0"/>
          <c:showVal val="1"/>
          <c:showCatName val="0"/>
          <c:showSerName val="0"/>
          <c:showPercent val="0"/>
          <c:showBubbleSize val="0"/>
        </c:dLbls>
        <c:gapWidth val="30"/>
        <c:overlap val="100"/>
        <c:axId val="106579456"/>
        <c:axId val="106580992"/>
      </c:barChart>
      <c:catAx>
        <c:axId val="106579456"/>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580992"/>
        <c:crosses val="autoZero"/>
        <c:auto val="1"/>
        <c:lblAlgn val="ctr"/>
        <c:lblOffset val="100"/>
        <c:tickLblSkip val="1"/>
        <c:tickMarkSkip val="1"/>
        <c:noMultiLvlLbl val="0"/>
      </c:catAx>
      <c:valAx>
        <c:axId val="106580992"/>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6579456"/>
        <c:crosses val="autoZero"/>
        <c:crossBetween val="between"/>
      </c:valAx>
      <c:spPr>
        <a:solidFill>
          <a:srgbClr val="FFFFFF"/>
        </a:solidFill>
        <a:ln w="25400">
          <a:noFill/>
        </a:ln>
      </c:spPr>
    </c:plotArea>
    <c:legend>
      <c:legendPos val="r"/>
      <c:layout>
        <c:manualLayout>
          <c:xMode val="edge"/>
          <c:yMode val="edge"/>
          <c:x val="0.88771929824561402"/>
          <c:y val="8.24561403508772E-2"/>
          <c:w val="8.4784571476666695E-2"/>
          <c:h val="0.53010360547036883"/>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0"/>
  </c:printSettings>
</c:chartSpace>
</file>

<file path=xl/charts/chart9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規模別</a:t>
            </a:r>
          </a:p>
        </c:rich>
      </c:tx>
      <c:layout>
        <c:manualLayout>
          <c:xMode val="edge"/>
          <c:yMode val="edge"/>
          <c:x val="0.18029035683516659"/>
          <c:y val="2.2471899532737781E-2"/>
        </c:manualLayout>
      </c:layout>
      <c:overlay val="0"/>
      <c:spPr>
        <a:noFill/>
        <a:ln w="25400">
          <a:noFill/>
        </a:ln>
      </c:spPr>
    </c:title>
    <c:autoTitleDeleted val="0"/>
    <c:plotArea>
      <c:layout>
        <c:manualLayout>
          <c:layoutTarget val="inner"/>
          <c:xMode val="edge"/>
          <c:yMode val="edge"/>
          <c:x val="0.13292589763177998"/>
          <c:y val="9.8876404494382023E-2"/>
          <c:w val="0.72574484339190226"/>
          <c:h val="0.77752808988764044"/>
        </c:manualLayout>
      </c:layout>
      <c:barChart>
        <c:barDir val="bar"/>
        <c:grouping val="percentStacked"/>
        <c:varyColors val="0"/>
        <c:ser>
          <c:idx val="0"/>
          <c:order val="0"/>
          <c:tx>
            <c:strRef>
              <c:f>'55（問37）'!$BK$28</c:f>
              <c:strCache>
                <c:ptCount val="1"/>
                <c:pt idx="0">
                  <c:v>あり</c:v>
                </c:pt>
              </c:strCache>
            </c:strRef>
          </c:tx>
          <c:spPr>
            <a:pattFill prst="pct60">
              <a:fgClr>
                <a:schemeClr val="tx1"/>
              </a:fgClr>
              <a:bgClr>
                <a:schemeClr val="bg1"/>
              </a:bgClr>
            </a:pattFill>
            <a:ln w="12700">
              <a:solidFill>
                <a:srgbClr val="000000"/>
              </a:solidFill>
              <a:prstDash val="solid"/>
            </a:ln>
          </c:spPr>
          <c:invertIfNegative val="0"/>
          <c:dLbls>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'55（問37）'!$BJ$29:$BJ$34</c:f>
              <c:strCache>
                <c:ptCount val="6"/>
                <c:pt idx="0">
                  <c:v>100人以上</c:v>
                </c:pt>
                <c:pt idx="1">
                  <c:v>50～99人</c:v>
                </c:pt>
                <c:pt idx="2">
                  <c:v>30～49人</c:v>
                </c:pt>
                <c:pt idx="3">
                  <c:v>10～29人</c:v>
                </c:pt>
                <c:pt idx="4">
                  <c:v>5～9人</c:v>
                </c:pt>
                <c:pt idx="5">
                  <c:v>1～4人</c:v>
                </c:pt>
              </c:strCache>
            </c:strRef>
          </c:cat>
          <c:val>
            <c:numRef>
              <c:f>'55（問37）'!$BK$29:$BK$34</c:f>
              <c:numCache>
                <c:formatCode>0.0%</c:formatCode>
                <c:ptCount val="6"/>
                <c:pt idx="0">
                  <c:v>0.7142857142857143</c:v>
                </c:pt>
                <c:pt idx="1">
                  <c:v>0.5</c:v>
                </c:pt>
                <c:pt idx="2">
                  <c:v>0.5</c:v>
                </c:pt>
                <c:pt idx="3">
                  <c:v>0</c:v>
                </c:pt>
                <c:pt idx="4">
                  <c:v>0</c:v>
                </c:pt>
                <c:pt idx="5">
                  <c:v>0</c:v>
                </c:pt>
              </c:numCache>
            </c:numRef>
          </c:val>
          <c:extLst>
            <c:ext xmlns:c16="http://schemas.microsoft.com/office/drawing/2014/chart" uri="{C3380CC4-5D6E-409C-BE32-E72D297353CC}">
              <c16:uniqueId val="{00000000-BA24-4FD5-AD1A-81F9BCDA0796}"/>
            </c:ext>
          </c:extLst>
        </c:ser>
        <c:ser>
          <c:idx val="1"/>
          <c:order val="1"/>
          <c:tx>
            <c:strRef>
              <c:f>'55（問37）'!$BL$28</c:f>
              <c:strCache>
                <c:ptCount val="1"/>
                <c:pt idx="0">
                  <c:v>なし</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0"/>
              <c:layout>
                <c:manualLayout>
                  <c:x val="-6.1068702290076335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A24-4FD5-AD1A-81F9BCDA0796}"/>
                </c:ext>
              </c:extLst>
            </c:dLbl>
            <c:dLbl>
              <c:idx val="1"/>
              <c:layout>
                <c:manualLayout>
                  <c:x val="-1.6876606838399946E-2"/>
                  <c:y val="-3.760489529678908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BA24-4FD5-AD1A-81F9BCDA0796}"/>
                </c:ext>
              </c:extLst>
            </c:dLbl>
            <c:dLbl>
              <c:idx val="3"/>
              <c:layout>
                <c:manualLayout>
                  <c:x val="2.1228186171385083E-2"/>
                  <c:y val="-7.6469504766441302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BA24-4FD5-AD1A-81F9BCDA0796}"/>
                </c:ext>
              </c:extLst>
            </c:dLbl>
            <c:dLbl>
              <c:idx val="5"/>
              <c:layout>
                <c:manualLayout>
                  <c:x val="5.089058524173027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5BA-4707-8419-78569819AB6C}"/>
                </c:ext>
              </c:extLst>
            </c:dLbl>
            <c:numFmt formatCode="0.0%;\-#;;" sourceLinked="0"/>
            <c:spPr>
              <a:solidFill>
                <a:schemeClr val="bg1"/>
              </a:solidFill>
              <a:ln w="3175">
                <a:solidFill>
                  <a:schemeClr val="tx1"/>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'55（問37）'!$BJ$29:$BJ$34</c:f>
              <c:strCache>
                <c:ptCount val="6"/>
                <c:pt idx="0">
                  <c:v>100人以上</c:v>
                </c:pt>
                <c:pt idx="1">
                  <c:v>50～99人</c:v>
                </c:pt>
                <c:pt idx="2">
                  <c:v>30～49人</c:v>
                </c:pt>
                <c:pt idx="3">
                  <c:v>10～29人</c:v>
                </c:pt>
                <c:pt idx="4">
                  <c:v>5～9人</c:v>
                </c:pt>
                <c:pt idx="5">
                  <c:v>1～4人</c:v>
                </c:pt>
              </c:strCache>
            </c:strRef>
          </c:cat>
          <c:val>
            <c:numRef>
              <c:f>'55（問37）'!$BL$29:$BL$34</c:f>
              <c:numCache>
                <c:formatCode>0.0%</c:formatCode>
                <c:ptCount val="6"/>
                <c:pt idx="0">
                  <c:v>0.2857142857142857</c:v>
                </c:pt>
                <c:pt idx="1">
                  <c:v>0.5</c:v>
                </c:pt>
                <c:pt idx="2">
                  <c:v>0.4375</c:v>
                </c:pt>
                <c:pt idx="3">
                  <c:v>0</c:v>
                </c:pt>
                <c:pt idx="4">
                  <c:v>0</c:v>
                </c:pt>
                <c:pt idx="5">
                  <c:v>0</c:v>
                </c:pt>
              </c:numCache>
            </c:numRef>
          </c:val>
          <c:extLst>
            <c:ext xmlns:c16="http://schemas.microsoft.com/office/drawing/2014/chart" uri="{C3380CC4-5D6E-409C-BE32-E72D297353CC}">
              <c16:uniqueId val="{00000004-BA24-4FD5-AD1A-81F9BCDA0796}"/>
            </c:ext>
          </c:extLst>
        </c:ser>
        <c:ser>
          <c:idx val="2"/>
          <c:order val="2"/>
          <c:tx>
            <c:strRef>
              <c:f>'55（問37）'!$BM$28</c:f>
              <c:strCache>
                <c:ptCount val="1"/>
                <c:pt idx="0">
                  <c:v>対象外</c:v>
                </c:pt>
              </c:strCache>
            </c:strRef>
          </c:tx>
          <c:spPr>
            <a:solidFill>
              <a:schemeClr val="bg1"/>
            </a:solidFill>
            <a:ln w="12700">
              <a:solidFill>
                <a:srgbClr val="000000"/>
              </a:solidFill>
              <a:prstDash val="solid"/>
            </a:ln>
          </c:spPr>
          <c:invertIfNegative val="0"/>
          <c:dLbls>
            <c:dLbl>
              <c:idx val="0"/>
              <c:layout>
                <c:manualLayout>
                  <c:x val="3.6879459953615191E-3"/>
                  <c:y val="-3.0111137604247719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BA24-4FD5-AD1A-81F9BCDA0796}"/>
                </c:ext>
              </c:extLst>
            </c:dLbl>
            <c:dLbl>
              <c:idx val="1"/>
              <c:layout>
                <c:manualLayout>
                  <c:x val="1.9039005395991439E-2"/>
                  <c:y val="7.3389249279296864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BA24-4FD5-AD1A-81F9BCDA0796}"/>
                </c:ext>
              </c:extLst>
            </c:dLbl>
            <c:dLbl>
              <c:idx val="2"/>
              <c:layout>
                <c:manualLayout>
                  <c:x val="1.2241786713428592E-2"/>
                  <c:y val="-4.5093945057643643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BA24-4FD5-AD1A-81F9BCDA0796}"/>
                </c:ext>
              </c:extLst>
            </c:dLbl>
            <c:dLbl>
              <c:idx val="3"/>
              <c:layout>
                <c:manualLayout>
                  <c:x val="1.4209279683612335E-2"/>
                  <c:y val="-7.6391745937788775E-4"/>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BA24-4FD5-AD1A-81F9BCDA0796}"/>
                </c:ext>
              </c:extLst>
            </c:dLbl>
            <c:dLbl>
              <c:idx val="4"/>
              <c:layout>
                <c:manualLayout>
                  <c:x val="2.4720163847340424E-3"/>
                  <c:y val="2.9810887938397975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BA24-4FD5-AD1A-81F9BCDA0796}"/>
                </c:ext>
              </c:extLst>
            </c:dLbl>
            <c:dLbl>
              <c:idx val="5"/>
              <c:layout>
                <c:manualLayout>
                  <c:x val="5.0428870494139723E-3"/>
                  <c:y val="2.2321838177543972E-3"/>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A24-4FD5-AD1A-81F9BCDA0796}"/>
                </c:ext>
              </c:extLst>
            </c:dLbl>
            <c:numFmt formatCode="0.0%;\-#;;" sourceLinked="0"/>
            <c:spPr>
              <a:solidFill>
                <a:schemeClr val="bg1"/>
              </a:solidFill>
              <a:ln w="3175">
                <a:solidFill>
                  <a:sysClr val="windowText" lastClr="000000"/>
                </a:solidFill>
              </a:ln>
            </c:spPr>
            <c:txPr>
              <a:bodyPr/>
              <a:lstStyle/>
              <a:p>
                <a:pPr>
                  <a:defRPr sz="7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'55（問37）'!$BJ$29:$BJ$34</c:f>
              <c:strCache>
                <c:ptCount val="6"/>
                <c:pt idx="0">
                  <c:v>100人以上</c:v>
                </c:pt>
                <c:pt idx="1">
                  <c:v>50～99人</c:v>
                </c:pt>
                <c:pt idx="2">
                  <c:v>30～49人</c:v>
                </c:pt>
                <c:pt idx="3">
                  <c:v>10～29人</c:v>
                </c:pt>
                <c:pt idx="4">
                  <c:v>5～9人</c:v>
                </c:pt>
                <c:pt idx="5">
                  <c:v>1～4人</c:v>
                </c:pt>
              </c:strCache>
            </c:strRef>
          </c:cat>
          <c:val>
            <c:numRef>
              <c:f>'55（問37）'!$BM$29:$BM$34</c:f>
              <c:numCache>
                <c:formatCode>0.0%</c:formatCode>
                <c:ptCount val="6"/>
                <c:pt idx="0">
                  <c:v>0</c:v>
                </c:pt>
                <c:pt idx="1">
                  <c:v>0</c:v>
                </c:pt>
                <c:pt idx="2">
                  <c:v>0</c:v>
                </c:pt>
                <c:pt idx="3">
                  <c:v>1</c:v>
                </c:pt>
                <c:pt idx="4">
                  <c:v>1</c:v>
                </c:pt>
                <c:pt idx="5">
                  <c:v>1</c:v>
                </c:pt>
              </c:numCache>
            </c:numRef>
          </c:val>
          <c:extLst>
            <c:ext xmlns:c16="http://schemas.microsoft.com/office/drawing/2014/chart" uri="{C3380CC4-5D6E-409C-BE32-E72D297353CC}">
              <c16:uniqueId val="{0000000B-BA24-4FD5-AD1A-81F9BCDA0796}"/>
            </c:ext>
          </c:extLst>
        </c:ser>
        <c:dLbls>
          <c:showLegendKey val="0"/>
          <c:showVal val="0"/>
          <c:showCatName val="0"/>
          <c:showSerName val="0"/>
          <c:showPercent val="0"/>
          <c:showBubbleSize val="0"/>
        </c:dLbls>
        <c:gapWidth val="40"/>
        <c:overlap val="100"/>
        <c:axId val="102136832"/>
        <c:axId val="102142720"/>
      </c:barChart>
      <c:catAx>
        <c:axId val="102136832"/>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142720"/>
        <c:crosses val="autoZero"/>
        <c:auto val="1"/>
        <c:lblAlgn val="ctr"/>
        <c:lblOffset val="100"/>
        <c:tickLblSkip val="1"/>
        <c:tickMarkSkip val="1"/>
        <c:noMultiLvlLbl val="0"/>
      </c:catAx>
      <c:valAx>
        <c:axId val="102142720"/>
        <c:scaling>
          <c:orientation val="minMax"/>
        </c:scaling>
        <c:delete val="0"/>
        <c:axPos val="b"/>
        <c:numFmt formatCode="0%" sourceLinked="1"/>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2136832"/>
        <c:crosses val="autoZero"/>
        <c:crossBetween val="between"/>
        <c:majorUnit val="0.2"/>
      </c:valAx>
      <c:spPr>
        <a:noFill/>
        <a:ln w="25400">
          <a:noFill/>
        </a:ln>
      </c:spPr>
    </c:plotArea>
    <c:legend>
      <c:legendPos val="r"/>
      <c:layout>
        <c:manualLayout>
          <c:xMode val="edge"/>
          <c:yMode val="edge"/>
          <c:x val="0.8907562661537537"/>
          <c:y val="0.3235954474300578"/>
          <c:w val="9.0145098274929336E-2"/>
          <c:h val="0.3235954474300578"/>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52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charts/chart9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ＭＳ Ｐゴシック"/>
                <a:ea typeface="ＭＳ Ｐゴシック"/>
                <a:cs typeface="ＭＳ Ｐゴシック"/>
              </a:defRPr>
            </a:pPr>
            <a:r>
              <a:rPr lang="ja-JP" altLang="en-US"/>
              <a:t>業種別</a:t>
            </a:r>
          </a:p>
        </c:rich>
      </c:tx>
      <c:layout>
        <c:manualLayout>
          <c:xMode val="edge"/>
          <c:yMode val="edge"/>
          <c:x val="0.16490182297560763"/>
          <c:y val="1.4409221902017291E-2"/>
        </c:manualLayout>
      </c:layout>
      <c:overlay val="0"/>
      <c:spPr>
        <a:noFill/>
        <a:ln w="25400">
          <a:noFill/>
        </a:ln>
      </c:spPr>
    </c:title>
    <c:autoTitleDeleted val="0"/>
    <c:plotArea>
      <c:layout>
        <c:manualLayout>
          <c:layoutTarget val="inner"/>
          <c:xMode val="edge"/>
          <c:yMode val="edge"/>
          <c:x val="0.14826032132032529"/>
          <c:y val="9.5100864553314124E-2"/>
          <c:w val="0.73373730449344665"/>
          <c:h val="0.82420749279538907"/>
        </c:manualLayout>
      </c:layout>
      <c:barChart>
        <c:barDir val="bar"/>
        <c:grouping val="percentStacked"/>
        <c:varyColors val="0"/>
        <c:ser>
          <c:idx val="0"/>
          <c:order val="0"/>
          <c:tx>
            <c:strRef>
              <c:f>'55（問37）'!$BK$10</c:f>
              <c:strCache>
                <c:ptCount val="1"/>
                <c:pt idx="0">
                  <c:v>あり</c:v>
                </c:pt>
              </c:strCache>
            </c:strRef>
          </c:tx>
          <c:spPr>
            <a:pattFill prst="pct60">
              <a:fgClr>
                <a:schemeClr val="tx1"/>
              </a:fgClr>
              <a:bgClr>
                <a:schemeClr val="bg1"/>
              </a:bgClr>
            </a:pattFill>
            <a:ln w="12700">
              <a:solidFill>
                <a:srgbClr val="000000"/>
              </a:solidFill>
              <a:prstDash val="solid"/>
            </a:ln>
          </c:spPr>
          <c:invertIfNegative val="0"/>
          <c:dLbls>
            <c:dLbl>
              <c:idx val="0"/>
              <c:layout>
                <c:manualLayout>
                  <c:x val="3.2274331820474032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4AA-4FEC-BECB-4E48AC36EDEF}"/>
                </c:ext>
              </c:extLst>
            </c:dLbl>
            <c:dLbl>
              <c:idx val="1"/>
              <c:layout>
                <c:manualLayout>
                  <c:x val="-4.034291477559235E-3"/>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4AA-4FEC-BECB-4E48AC36EDEF}"/>
                </c:ext>
              </c:extLst>
            </c:dLbl>
            <c:dLbl>
              <c:idx val="3"/>
              <c:layout>
                <c:manualLayout>
                  <c:x val="6.0514372163388806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4AA-4FEC-BECB-4E48AC36EDEF}"/>
                </c:ext>
              </c:extLst>
            </c:dLbl>
            <c:dLbl>
              <c:idx val="6"/>
              <c:layout>
                <c:manualLayout>
                  <c:x val="-8.068582955118489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4AA-4FEC-BECB-4E48AC36EDEF}"/>
                </c:ext>
              </c:extLst>
            </c:dLbl>
            <c:dLbl>
              <c:idx val="7"/>
              <c:layout>
                <c:manualLayout>
                  <c:x val="1.6137165910237016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4AA-4FEC-BECB-4E48AC36EDEF}"/>
                </c:ext>
              </c:extLst>
            </c:dLbl>
            <c:dLbl>
              <c:idx val="8"/>
              <c:layout>
                <c:manualLayout>
                  <c:x val="2.1618402087030916E-3"/>
                  <c:y val="-3.842459173871277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4AA-4FEC-BECB-4E48AC36EDEF}"/>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'55（問37）'!$BJ$11:$BJ$23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'55（問37）'!$BK$11:$BK$23</c:f>
              <c:numCache>
                <c:formatCode>0.0%</c:formatCode>
                <c:ptCount val="13"/>
                <c:pt idx="0">
                  <c:v>0</c:v>
                </c:pt>
                <c:pt idx="1">
                  <c:v>1.8691588785046728E-2</c:v>
                </c:pt>
                <c:pt idx="2">
                  <c:v>2.4390243902439025E-2</c:v>
                </c:pt>
                <c:pt idx="3">
                  <c:v>0</c:v>
                </c:pt>
                <c:pt idx="4">
                  <c:v>3.3333333333333333E-2</c:v>
                </c:pt>
                <c:pt idx="5">
                  <c:v>0</c:v>
                </c:pt>
                <c:pt idx="6">
                  <c:v>0</c:v>
                </c:pt>
                <c:pt idx="7">
                  <c:v>6.25E-2</c:v>
                </c:pt>
                <c:pt idx="8">
                  <c:v>2.1052631578947368E-2</c:v>
                </c:pt>
                <c:pt idx="9">
                  <c:v>0.23076923076923078</c:v>
                </c:pt>
                <c:pt idx="10">
                  <c:v>0.16666666666666666</c:v>
                </c:pt>
                <c:pt idx="11">
                  <c:v>3.5928143712574849E-2</c:v>
                </c:pt>
                <c:pt idx="12">
                  <c:v>1.3215859030837005E-2</c:v>
                </c:pt>
              </c:numCache>
            </c:numRef>
          </c:val>
          <c:extLst>
            <c:ext xmlns:c16="http://schemas.microsoft.com/office/drawing/2014/chart" uri="{C3380CC4-5D6E-409C-BE32-E72D297353CC}">
              <c16:uniqueId val="{00000006-64AA-4FEC-BECB-4E48AC36EDEF}"/>
            </c:ext>
          </c:extLst>
        </c:ser>
        <c:ser>
          <c:idx val="1"/>
          <c:order val="1"/>
          <c:tx>
            <c:strRef>
              <c:f>'55（問37）'!$BL$10</c:f>
              <c:strCache>
                <c:ptCount val="1"/>
                <c:pt idx="0">
                  <c:v>なし</c:v>
                </c:pt>
              </c:strCache>
            </c:strRef>
          </c:tx>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invertIfNegative val="0"/>
          <c:dLbls>
            <c:dLbl>
              <c:idx val="2"/>
              <c:layout>
                <c:manualLayout>
                  <c:x val="2.218860312657589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4AA-4FEC-BECB-4E48AC36EDEF}"/>
                </c:ext>
              </c:extLst>
            </c:dLbl>
            <c:dLbl>
              <c:idx val="3"/>
              <c:layout>
                <c:manualLayout>
                  <c:x val="8.1512973346521637E-3"/>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4AA-4FEC-BECB-4E48AC36EDEF}"/>
                </c:ext>
              </c:extLst>
            </c:dLbl>
            <c:dLbl>
              <c:idx val="4"/>
              <c:layout>
                <c:manualLayout>
                  <c:x val="1.1978879443425419E-2"/>
                  <c:y val="7.1265778610490916E-1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4AA-4FEC-BECB-4E48AC36EDEF}"/>
                </c:ext>
              </c:extLst>
            </c:dLbl>
            <c:dLbl>
              <c:idx val="5"/>
              <c:layout>
                <c:manualLayout>
                  <c:x val="2.8240040342914774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A7DB-4A73-ADA5-D923B5352DF4}"/>
                </c:ext>
              </c:extLst>
            </c:dLbl>
            <c:dLbl>
              <c:idx val="7"/>
              <c:layout>
                <c:manualLayout>
                  <c:x val="1.412002017145738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64AA-4FEC-BECB-4E48AC36EDEF}"/>
                </c:ext>
              </c:extLst>
            </c:dLbl>
            <c:dLbl>
              <c:idx val="8"/>
              <c:layout>
                <c:manualLayout>
                  <c:x val="1.4120020171457387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4AA-4FEC-BECB-4E48AC36EDEF}"/>
                </c:ext>
              </c:extLst>
            </c:dLbl>
            <c:dLbl>
              <c:idx val="11"/>
              <c:layout>
                <c:manualLayout>
                  <c:x val="1.2102874432677761E-2"/>
                  <c:y val="0"/>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A7DB-4A73-ADA5-D923B5352DF4}"/>
                </c:ext>
              </c:extLst>
            </c:dLbl>
            <c:dLbl>
              <c:idx val="12"/>
              <c:layout>
                <c:manualLayout>
                  <c:x val="2.2188603126575897E-2"/>
                  <c:y val="0"/>
                </c:manualLayout>
              </c:layout>
              <c:dLblPos val="ct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4AA-4FEC-BECB-4E48AC36EDEF}"/>
                </c:ext>
              </c:extLst>
            </c:dLbl>
            <c:numFmt formatCode="0.0%;\-#;;" sourceLinked="0"/>
            <c:spPr>
              <a:solidFill>
                <a:schemeClr val="bg1"/>
              </a:solidFill>
              <a:ln>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'55（問37）'!$BJ$11:$BJ$23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'55（問37）'!$BL$11:$BL$23</c:f>
              <c:numCache>
                <c:formatCode>0.0%</c:formatCode>
                <c:ptCount val="13"/>
                <c:pt idx="0">
                  <c:v>0</c:v>
                </c:pt>
                <c:pt idx="1">
                  <c:v>4.6728971962616821E-2</c:v>
                </c:pt>
                <c:pt idx="2">
                  <c:v>8.130081300813009E-3</c:v>
                </c:pt>
                <c:pt idx="3">
                  <c:v>4.3478260869565216E-2</c:v>
                </c:pt>
                <c:pt idx="4">
                  <c:v>0.04</c:v>
                </c:pt>
                <c:pt idx="5">
                  <c:v>0</c:v>
                </c:pt>
                <c:pt idx="6">
                  <c:v>0</c:v>
                </c:pt>
                <c:pt idx="7">
                  <c:v>0</c:v>
                </c:pt>
                <c:pt idx="8">
                  <c:v>0</c:v>
                </c:pt>
                <c:pt idx="9">
                  <c:v>0</c:v>
                </c:pt>
                <c:pt idx="10">
                  <c:v>0</c:v>
                </c:pt>
                <c:pt idx="11">
                  <c:v>3.5928143712574849E-2</c:v>
                </c:pt>
                <c:pt idx="12">
                  <c:v>1.7621145374449341E-2</c:v>
                </c:pt>
              </c:numCache>
            </c:numRef>
          </c:val>
          <c:extLst>
            <c:ext xmlns:c16="http://schemas.microsoft.com/office/drawing/2014/chart" uri="{C3380CC4-5D6E-409C-BE32-E72D297353CC}">
              <c16:uniqueId val="{0000000D-64AA-4FEC-BECB-4E48AC36EDEF}"/>
            </c:ext>
          </c:extLst>
        </c:ser>
        <c:ser>
          <c:idx val="2"/>
          <c:order val="2"/>
          <c:tx>
            <c:strRef>
              <c:f>'55（問37）'!$BM$10</c:f>
              <c:strCache>
                <c:ptCount val="1"/>
                <c:pt idx="0">
                  <c:v>対象外</c:v>
                </c:pt>
              </c:strCache>
            </c:strRef>
          </c:tx>
          <c:spPr>
            <a:solidFill>
              <a:schemeClr val="bg1"/>
            </a:solidFill>
            <a:ln w="12700">
              <a:solidFill>
                <a:srgbClr val="000000"/>
              </a:solidFill>
              <a:prstDash val="solid"/>
            </a:ln>
          </c:spPr>
          <c:invertIfNegative val="0"/>
          <c:dPt>
            <c:idx val="0"/>
            <c:invertIfNegative val="0"/>
            <c:bubble3D val="0"/>
            <c:extLst>
              <c:ext xmlns:c16="http://schemas.microsoft.com/office/drawing/2014/chart" uri="{C3380CC4-5D6E-409C-BE32-E72D297353CC}">
                <c16:uniqueId val="{0000000E-64AA-4FEC-BECB-4E48AC36EDEF}"/>
              </c:ext>
            </c:extLst>
          </c:dPt>
          <c:dLbls>
            <c:numFmt formatCode="0.0%;\-#;;" sourceLinked="0"/>
            <c:spPr>
              <a:solidFill>
                <a:schemeClr val="bg1"/>
              </a:solidFill>
              <a:ln w="3175">
                <a:solidFill>
                  <a:sysClr val="windowText" lastClr="000000"/>
                </a:solidFill>
              </a:ln>
            </c:spPr>
            <c:txPr>
              <a:bodyPr/>
              <a:lstStyle/>
              <a:p>
                <a:pPr>
                  <a:defRPr sz="700"/>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'55（問37）'!$BJ$11:$BJ$23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'55（問37）'!$BM$11:$BM$23</c:f>
              <c:numCache>
                <c:formatCode>0.0%</c:formatCode>
                <c:ptCount val="13"/>
                <c:pt idx="0">
                  <c:v>0</c:v>
                </c:pt>
                <c:pt idx="1">
                  <c:v>0.93457943925233644</c:v>
                </c:pt>
                <c:pt idx="2">
                  <c:v>0.96747967479674801</c:v>
                </c:pt>
                <c:pt idx="3">
                  <c:v>0.95652173913043481</c:v>
                </c:pt>
                <c:pt idx="4">
                  <c:v>0.92666666666666664</c:v>
                </c:pt>
                <c:pt idx="5">
                  <c:v>1</c:v>
                </c:pt>
                <c:pt idx="6">
                  <c:v>1</c:v>
                </c:pt>
                <c:pt idx="7">
                  <c:v>0.9375</c:v>
                </c:pt>
                <c:pt idx="8">
                  <c:v>0.97894736842105268</c:v>
                </c:pt>
                <c:pt idx="9">
                  <c:v>0.76923076923076927</c:v>
                </c:pt>
                <c:pt idx="10">
                  <c:v>0.83333333333333337</c:v>
                </c:pt>
                <c:pt idx="11">
                  <c:v>0.92814371257485029</c:v>
                </c:pt>
                <c:pt idx="12">
                  <c:v>0.96035242290748901</c:v>
                </c:pt>
              </c:numCache>
            </c:numRef>
          </c:val>
          <c:extLst>
            <c:ext xmlns:c16="http://schemas.microsoft.com/office/drawing/2014/chart" uri="{C3380CC4-5D6E-409C-BE32-E72D297353CC}">
              <c16:uniqueId val="{0000000F-64AA-4FEC-BECB-4E48AC36EDEF}"/>
            </c:ext>
          </c:extLst>
        </c:ser>
        <c:ser>
          <c:idx val="3"/>
          <c:order val="3"/>
          <c:tx>
            <c:strRef>
              <c:f>'55（問37）'!$BN$10</c:f>
              <c:strCache>
                <c:ptCount val="1"/>
                <c:pt idx="0">
                  <c:v>無回答</c:v>
                </c:pt>
              </c:strCache>
            </c:strRef>
          </c:tx>
          <c:spPr>
            <a:solidFill>
              <a:schemeClr val="bg1"/>
            </a:solidFill>
            <a:ln w="12700">
              <a:solidFill>
                <a:srgbClr val="000000"/>
              </a:solidFill>
            </a:ln>
          </c:spPr>
          <c:invertIfNegative val="0"/>
          <c:dLbls>
            <c:numFmt formatCode="0.0%;\-#;;" sourceLinked="0"/>
            <c:spPr>
              <a:solidFill>
                <a:schemeClr val="bg1"/>
              </a:solidFill>
              <a:ln>
                <a:solidFill>
                  <a:srgbClr val="000000"/>
                </a:solidFill>
              </a:ln>
            </c:sp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'55（問37）'!$BJ$11:$BJ$23</c:f>
              <c:strCache>
                <c:ptCount val="13"/>
                <c:pt idx="0">
                  <c:v>無回答</c:v>
                </c:pt>
                <c:pt idx="1">
                  <c:v>その他</c:v>
                </c:pt>
                <c:pt idx="2">
                  <c:v>サービス業</c:v>
                </c:pt>
                <c:pt idx="3">
                  <c:v>教育・学習支援業</c:v>
                </c:pt>
                <c:pt idx="4">
                  <c:v>医療・福祉</c:v>
                </c:pt>
                <c:pt idx="5">
                  <c:v>飲食店・宿泊業</c:v>
                </c:pt>
                <c:pt idx="6">
                  <c:v>不動産業</c:v>
                </c:pt>
                <c:pt idx="7">
                  <c:v>金融･保険業</c:v>
                </c:pt>
                <c:pt idx="8">
                  <c:v>卸売･小売業</c:v>
                </c:pt>
                <c:pt idx="9">
                  <c:v>運輸業</c:v>
                </c:pt>
                <c:pt idx="10">
                  <c:v>情報通信業</c:v>
                </c:pt>
                <c:pt idx="11">
                  <c:v>製造業</c:v>
                </c:pt>
                <c:pt idx="12">
                  <c:v>建設業</c:v>
                </c:pt>
              </c:strCache>
            </c:strRef>
          </c:cat>
          <c:val>
            <c:numRef>
              <c:f>'55（問37）'!$BN$11:$BN$23</c:f>
              <c:numCache>
                <c:formatCode>0.0%</c:formatCode>
                <c:ptCount val="13"/>
                <c:pt idx="0">
                  <c:v>0</c:v>
                </c:pt>
                <c:pt idx="1">
                  <c:v>0</c:v>
                </c:pt>
                <c:pt idx="2">
                  <c:v>0</c:v>
                </c:pt>
                <c:pt idx="3">
                  <c:v>0</c:v>
                </c:pt>
                <c:pt idx="4">
                  <c:v>0</c:v>
                </c:pt>
                <c:pt idx="5">
                  <c:v>0</c:v>
                </c:pt>
                <c:pt idx="6">
                  <c:v>0</c:v>
                </c:pt>
                <c:pt idx="7">
                  <c:v>0</c:v>
                </c:pt>
                <c:pt idx="8">
                  <c:v>0</c:v>
                </c:pt>
                <c:pt idx="9">
                  <c:v>0</c:v>
                </c:pt>
                <c:pt idx="10">
                  <c:v>0</c:v>
                </c:pt>
                <c:pt idx="11">
                  <c:v>0</c:v>
                </c:pt>
                <c:pt idx="12">
                  <c:v>8.8105726872246704E-3</c:v>
                </c:pt>
              </c:numCache>
            </c:numRef>
          </c:val>
          <c:extLst>
            <c:ext xmlns:c16="http://schemas.microsoft.com/office/drawing/2014/chart" uri="{C3380CC4-5D6E-409C-BE32-E72D297353CC}">
              <c16:uniqueId val="{00000010-64AA-4FEC-BECB-4E48AC36EDEF}"/>
            </c:ext>
          </c:extLst>
        </c:ser>
        <c:dLbls>
          <c:showLegendKey val="0"/>
          <c:showVal val="0"/>
          <c:showCatName val="0"/>
          <c:showSerName val="0"/>
          <c:showPercent val="0"/>
          <c:showBubbleSize val="0"/>
        </c:dLbls>
        <c:gapWidth val="20"/>
        <c:overlap val="100"/>
        <c:axId val="104591744"/>
        <c:axId val="104593280"/>
      </c:barChart>
      <c:catAx>
        <c:axId val="104591744"/>
        <c:scaling>
          <c:orientation val="minMax"/>
        </c:scaling>
        <c:delete val="0"/>
        <c:axPos val="l"/>
        <c:numFmt formatCode="General"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593280"/>
        <c:crosses val="autoZero"/>
        <c:auto val="1"/>
        <c:lblAlgn val="ctr"/>
        <c:lblOffset val="100"/>
        <c:tickLblSkip val="1"/>
        <c:tickMarkSkip val="1"/>
        <c:noMultiLvlLbl val="0"/>
      </c:catAx>
      <c:valAx>
        <c:axId val="104593280"/>
        <c:scaling>
          <c:orientation val="minMax"/>
        </c:scaling>
        <c:delete val="0"/>
        <c:axPos val="b"/>
        <c:numFmt formatCode="0%" sourceLinked="1"/>
        <c:majorTickMark val="in"/>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4591744"/>
        <c:crosses val="autoZero"/>
        <c:crossBetween val="between"/>
        <c:majorUnit val="0.1"/>
      </c:valAx>
      <c:spPr>
        <a:solidFill>
          <a:srgbClr val="FFFFFF"/>
        </a:solidFill>
        <a:ln w="25400">
          <a:noFill/>
        </a:ln>
      </c:spPr>
    </c:plotArea>
    <c:legend>
      <c:legendPos val="r"/>
      <c:layout>
        <c:manualLayout>
          <c:xMode val="edge"/>
          <c:yMode val="edge"/>
          <c:x val="0.89561334333964682"/>
          <c:y val="0.32853025936599423"/>
          <c:w val="8.447806354009077E-2"/>
          <c:h val="0.23220676666137194"/>
        </c:manualLayout>
      </c:layout>
      <c:overlay val="0"/>
      <c:spPr>
        <a:solidFill>
          <a:srgbClr val="FFFFFF"/>
        </a:solidFill>
        <a:ln w="3175">
          <a:solidFill>
            <a:srgbClr val="000000"/>
          </a:solidFill>
          <a:prstDash val="solid"/>
        </a:ln>
      </c:spPr>
      <c:txPr>
        <a:bodyPr/>
        <a:lstStyle/>
        <a:p>
          <a:pPr>
            <a:defRPr sz="920"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9525">
      <a:noFill/>
    </a:ln>
  </c:spPr>
  <c:txPr>
    <a:bodyPr/>
    <a:lstStyle/>
    <a:p>
      <a:pPr>
        <a:defRPr sz="6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9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layout>
        <c:manualLayout>
          <c:xMode val="edge"/>
          <c:yMode val="edge"/>
          <c:x val="2.9819291757859342E-2"/>
          <c:y val="2.6455026455026454E-2"/>
        </c:manualLayout>
      </c:layout>
      <c:overlay val="0"/>
      <c:spPr>
        <a:noFill/>
        <a:ln w="25400">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title>
    <c:autoTitleDeleted val="0"/>
    <c:view3D>
      <c:rotX val="50"/>
      <c:rotY val="0"/>
      <c:rAngAx val="0"/>
    </c:view3D>
    <c:floor>
      <c:thickness val="0"/>
    </c:floor>
    <c:sideWall>
      <c:thickness val="0"/>
    </c:sideWall>
    <c:backWall>
      <c:thickness val="0"/>
    </c:backWall>
    <c:plotArea>
      <c:layout>
        <c:manualLayout>
          <c:layoutTarget val="inner"/>
          <c:xMode val="edge"/>
          <c:yMode val="edge"/>
          <c:x val="0.12673089985157607"/>
          <c:y val="0.17636795400574928"/>
          <c:w val="0.51224774219516489"/>
          <c:h val="0.76719465622352756"/>
        </c:manualLayout>
      </c:layout>
      <c:pie3DChart>
        <c:varyColors val="1"/>
        <c:ser>
          <c:idx val="0"/>
          <c:order val="0"/>
          <c:tx>
            <c:strRef>
              <c:f>'55（問37）'!$BJ$6</c:f>
              <c:strCache>
                <c:ptCount val="1"/>
                <c:pt idx="0">
                  <c:v>全　体</c:v>
                </c:pt>
              </c:strCache>
            </c:strRef>
          </c:tx>
          <c:spPr>
            <a:noFill/>
            <a:ln w="12700">
              <a:solidFill>
                <a:srgbClr val="000000"/>
              </a:solidFill>
              <a:prstDash val="solid"/>
            </a:ln>
          </c:spPr>
          <c:dPt>
            <c:idx val="0"/>
            <c:bubble3D val="0"/>
            <c:spPr>
              <a:pattFill prst="pct60">
                <a:fgClr>
                  <a:schemeClr val="tx1"/>
                </a:fgClr>
                <a:bgClr>
                  <a:schemeClr val="bg1"/>
                </a:bgClr>
              </a:pattFill>
              <a:ln w="12700">
                <a:solidFill>
                  <a:srgbClr val="000000"/>
                </a:solidFill>
                <a:prstDash val="solid"/>
              </a:ln>
            </c:spPr>
            <c:extLst>
              <c:ext xmlns:c16="http://schemas.microsoft.com/office/drawing/2014/chart" uri="{C3380CC4-5D6E-409C-BE32-E72D297353CC}">
                <c16:uniqueId val="{00000001-FE8C-48B1-979E-5FD0BCB7FA99}"/>
              </c:ext>
            </c:extLst>
          </c:dPt>
          <c:dPt>
            <c:idx val="1"/>
            <c:bubble3D val="0"/>
            <c:spPr>
              <a:pattFill prst="ltUpDiag">
                <a:fgClr>
                  <a:srgbClr xmlns:mc="http://schemas.openxmlformats.org/markup-compatibility/2006" xmlns:a14="http://schemas.microsoft.com/office/drawing/2010/main" val="000000" mc:Ignorable="a14" a14:legacySpreadsheetColorIndex="8"/>
                </a:fgClr>
                <a:bgClr>
                  <a:srgbClr xmlns:mc="http://schemas.openxmlformats.org/markup-compatibility/2006" xmlns:a14="http://schemas.microsoft.com/office/drawing/2010/main" val="FFFFFF" mc:Ignorable="a14" a14:legacySpreadsheetColorIndex="9"/>
                </a:bgClr>
              </a:pattFill>
              <a:ln w="12700">
                <a:solidFill>
                  <a:srgbClr val="000000"/>
                </a:solidFill>
                <a:prstDash val="solid"/>
              </a:ln>
            </c:spPr>
            <c:extLst>
              <c:ext xmlns:c16="http://schemas.microsoft.com/office/drawing/2014/chart" uri="{C3380CC4-5D6E-409C-BE32-E72D297353CC}">
                <c16:uniqueId val="{00000003-FE8C-48B1-979E-5FD0BCB7FA99}"/>
              </c:ext>
            </c:extLst>
          </c:dPt>
          <c:dPt>
            <c:idx val="2"/>
            <c:bubble3D val="0"/>
            <c:spPr>
              <a:solidFill>
                <a:srgbClr xmlns:mc="http://schemas.openxmlformats.org/markup-compatibility/2006" xmlns:a14="http://schemas.microsoft.com/office/drawing/2010/main" val="FFFFFF" mc:Ignorable="a14" a14:legacySpreadsheetColorIndex="9"/>
              </a:solidFill>
              <a:ln w="12700">
                <a:solidFill>
                  <a:srgbClr val="000000"/>
                </a:solidFill>
                <a:prstDash val="solid"/>
              </a:ln>
            </c:spPr>
            <c:extLst>
              <c:ext xmlns:c16="http://schemas.microsoft.com/office/drawing/2014/chart" uri="{C3380CC4-5D6E-409C-BE32-E72D297353CC}">
                <c16:uniqueId val="{00000005-FE8C-48B1-979E-5FD0BCB7FA99}"/>
              </c:ext>
            </c:extLst>
          </c:dPt>
          <c:dLbls>
            <c:dLbl>
              <c:idx val="0"/>
              <c:layout>
                <c:manualLayout>
                  <c:x val="0.11326876472709282"/>
                  <c:y val="-5.2910052910052994E-3"/>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1-FE8C-48B1-979E-5FD0BCB7FA99}"/>
                </c:ext>
              </c:extLst>
            </c:dLbl>
            <c:dLbl>
              <c:idx val="1"/>
              <c:layout>
                <c:manualLayout>
                  <c:x val="0.1694934299346767"/>
                  <c:y val="9.8765432098765413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3-FE8C-48B1-979E-5FD0BCB7FA99}"/>
                </c:ext>
              </c:extLst>
            </c:dLbl>
            <c:dLbl>
              <c:idx val="2"/>
              <c:layout>
                <c:manualLayout>
                  <c:x val="-1.0110940605267791E-2"/>
                  <c:y val="-0.28940937938313277"/>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FE8C-48B1-979E-5FD0BCB7FA99}"/>
                </c:ext>
              </c:extLst>
            </c:dLbl>
            <c:dLbl>
              <c:idx val="3"/>
              <c:layout>
                <c:manualLayout>
                  <c:x val="-1.110177521739495E-2"/>
                  <c:y val="-1.1682984071435514E-2"/>
                </c:manualLayout>
              </c:layou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6-FE8C-48B1-979E-5FD0BCB7FA99}"/>
                </c:ext>
              </c:extLst>
            </c:dLbl>
            <c:spPr>
              <a:noFill/>
              <a:ln w="25400">
                <a:noFill/>
              </a:ln>
            </c:spPr>
            <c:txPr>
              <a:bodyPr/>
              <a:lstStyle/>
              <a:p>
                <a:pPr>
                  <a:defRPr sz="9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1"/>
            <c:showSerName val="0"/>
            <c:showPercent val="0"/>
            <c:showBubbleSize val="0"/>
            <c:separator>
</c:separator>
            <c:showLeaderLines val="1"/>
            <c:extLst>
              <c:ext xmlns:c15="http://schemas.microsoft.com/office/drawing/2012/chart" uri="{CE6537A1-D6FC-4f65-9D91-7224C49458BB}"/>
            </c:extLst>
          </c:dLbls>
          <c:cat>
            <c:strRef>
              <c:f>'55（問37）'!$BK$5:$BN$5</c:f>
              <c:strCache>
                <c:ptCount val="4"/>
                <c:pt idx="0">
                  <c:v>あり</c:v>
                </c:pt>
                <c:pt idx="1">
                  <c:v>なし</c:v>
                </c:pt>
                <c:pt idx="2">
                  <c:v>対象外</c:v>
                </c:pt>
                <c:pt idx="3">
                  <c:v>無回答</c:v>
                </c:pt>
              </c:strCache>
            </c:strRef>
          </c:cat>
          <c:val>
            <c:numRef>
              <c:f>'55（問37）'!$BK$6:$BN$6</c:f>
              <c:numCache>
                <c:formatCode>0.0%</c:formatCode>
                <c:ptCount val="4"/>
                <c:pt idx="0">
                  <c:v>2.6095060577819199E-2</c:v>
                </c:pt>
                <c:pt idx="1">
                  <c:v>2.1435228331780055E-2</c:v>
                </c:pt>
                <c:pt idx="2">
                  <c:v>0.95060577819198511</c:v>
                </c:pt>
                <c:pt idx="3">
                  <c:v>1.863932898415657E-3</c:v>
                </c:pt>
              </c:numCache>
            </c:numRef>
          </c:val>
          <c:extLst>
            <c:ext xmlns:c16="http://schemas.microsoft.com/office/drawing/2014/chart" uri="{C3380CC4-5D6E-409C-BE32-E72D297353CC}">
              <c16:uniqueId val="{00000007-FE8C-48B1-979E-5FD0BCB7FA99}"/>
            </c:ext>
          </c:extLst>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71458998935037277"/>
          <c:y val="0.44462053354441805"/>
          <c:w val="0.20447284345047922"/>
          <c:h val="0.4352733686067019"/>
        </c:manualLayout>
      </c:layout>
      <c:overlay val="0"/>
      <c:spPr>
        <a:solidFill>
          <a:sysClr val="window" lastClr="FFFFFF"/>
        </a:solidFill>
        <a:ln>
          <a:solidFill>
            <a:sysClr val="windowText" lastClr="000000"/>
          </a:solidFill>
        </a:ln>
      </c:spPr>
      <c:txPr>
        <a:bodyPr/>
        <a:lstStyle/>
        <a:p>
          <a:pPr>
            <a:defRPr sz="900"/>
          </a:pPr>
          <a:endParaRPr lang="ja-JP"/>
        </a:p>
      </c:txPr>
    </c:legend>
    <c:plotVisOnly val="1"/>
    <c:dispBlanksAs val="zero"/>
    <c:showDLblsOverMax val="0"/>
  </c:chart>
  <c:spPr>
    <a:solidFill>
      <a:srgbClr val="FFFFFF"/>
    </a:solidFill>
    <a:ln w="9525">
      <a:noFill/>
    </a:ln>
  </c:spPr>
  <c:txPr>
    <a:bodyPr/>
    <a:lstStyle/>
    <a:p>
      <a:pPr>
        <a:defRPr sz="10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24.xml"/><Relationship Id="rId2" Type="http://schemas.openxmlformats.org/officeDocument/2006/relationships/chart" Target="../charts/chart23.xml"/><Relationship Id="rId1" Type="http://schemas.openxmlformats.org/officeDocument/2006/relationships/chart" Target="../charts/chart22.xml"/></Relationships>
</file>

<file path=xl/drawings/_rels/drawing11.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chart" Target="../charts/chart26.xml"/><Relationship Id="rId1" Type="http://schemas.openxmlformats.org/officeDocument/2006/relationships/chart" Target="../charts/chart25.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30.xml"/><Relationship Id="rId2" Type="http://schemas.openxmlformats.org/officeDocument/2006/relationships/chart" Target="../charts/chart29.xml"/><Relationship Id="rId1" Type="http://schemas.openxmlformats.org/officeDocument/2006/relationships/chart" Target="../charts/chart28.xml"/></Relationships>
</file>

<file path=xl/drawings/_rels/drawing13.xml.rels><?xml version="1.0" encoding="UTF-8" standalone="yes"?>
<Relationships xmlns="http://schemas.openxmlformats.org/package/2006/relationships"><Relationship Id="rId3" Type="http://schemas.openxmlformats.org/officeDocument/2006/relationships/chart" Target="../charts/chart33.xml"/><Relationship Id="rId2" Type="http://schemas.openxmlformats.org/officeDocument/2006/relationships/chart" Target="../charts/chart32.xml"/><Relationship Id="rId1" Type="http://schemas.openxmlformats.org/officeDocument/2006/relationships/chart" Target="../charts/chart31.xml"/></Relationships>
</file>

<file path=xl/drawings/_rels/drawing14.xml.rels><?xml version="1.0" encoding="UTF-8" standalone="yes"?>
<Relationships xmlns="http://schemas.openxmlformats.org/package/2006/relationships"><Relationship Id="rId3" Type="http://schemas.openxmlformats.org/officeDocument/2006/relationships/chart" Target="../charts/chart36.xml"/><Relationship Id="rId2" Type="http://schemas.openxmlformats.org/officeDocument/2006/relationships/chart" Target="../charts/chart35.xml"/><Relationship Id="rId1" Type="http://schemas.openxmlformats.org/officeDocument/2006/relationships/chart" Target="../charts/chart34.xml"/><Relationship Id="rId4" Type="http://schemas.openxmlformats.org/officeDocument/2006/relationships/chart" Target="../charts/chart37.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40.xml"/><Relationship Id="rId2" Type="http://schemas.openxmlformats.org/officeDocument/2006/relationships/chart" Target="../charts/chart39.xml"/><Relationship Id="rId1" Type="http://schemas.openxmlformats.org/officeDocument/2006/relationships/chart" Target="../charts/chart38.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43.xml"/><Relationship Id="rId2" Type="http://schemas.openxmlformats.org/officeDocument/2006/relationships/chart" Target="../charts/chart42.xml"/><Relationship Id="rId1" Type="http://schemas.openxmlformats.org/officeDocument/2006/relationships/chart" Target="../charts/chart41.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46.xml"/><Relationship Id="rId2" Type="http://schemas.openxmlformats.org/officeDocument/2006/relationships/chart" Target="../charts/chart45.xml"/><Relationship Id="rId1" Type="http://schemas.openxmlformats.org/officeDocument/2006/relationships/chart" Target="../charts/chart44.xml"/></Relationships>
</file>

<file path=xl/drawings/_rels/drawing18.xml.rels><?xml version="1.0" encoding="UTF-8" standalone="yes"?>
<Relationships xmlns="http://schemas.openxmlformats.org/package/2006/relationships"><Relationship Id="rId3" Type="http://schemas.openxmlformats.org/officeDocument/2006/relationships/chart" Target="../charts/chart49.xml"/><Relationship Id="rId2" Type="http://schemas.openxmlformats.org/officeDocument/2006/relationships/chart" Target="../charts/chart48.xml"/><Relationship Id="rId1" Type="http://schemas.openxmlformats.org/officeDocument/2006/relationships/chart" Target="../charts/chart47.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52.xml"/><Relationship Id="rId2" Type="http://schemas.openxmlformats.org/officeDocument/2006/relationships/chart" Target="../charts/chart51.xml"/><Relationship Id="rId1" Type="http://schemas.openxmlformats.org/officeDocument/2006/relationships/chart" Target="../charts/chart50.xml"/></Relationships>
</file>

<file path=xl/drawings/_rels/drawing20.xml.rels><?xml version="1.0" encoding="UTF-8" standalone="yes"?>
<Relationships xmlns="http://schemas.openxmlformats.org/package/2006/relationships"><Relationship Id="rId3" Type="http://schemas.openxmlformats.org/officeDocument/2006/relationships/chart" Target="../charts/chart55.xml"/><Relationship Id="rId2" Type="http://schemas.openxmlformats.org/officeDocument/2006/relationships/chart" Target="../charts/chart54.xml"/><Relationship Id="rId1" Type="http://schemas.openxmlformats.org/officeDocument/2006/relationships/chart" Target="../charts/chart53.xml"/></Relationships>
</file>

<file path=xl/drawings/_rels/drawing21.xml.rels><?xml version="1.0" encoding="UTF-8" standalone="yes"?>
<Relationships xmlns="http://schemas.openxmlformats.org/package/2006/relationships"><Relationship Id="rId3" Type="http://schemas.openxmlformats.org/officeDocument/2006/relationships/chart" Target="../charts/chart58.xml"/><Relationship Id="rId2" Type="http://schemas.openxmlformats.org/officeDocument/2006/relationships/chart" Target="../charts/chart57.xml"/><Relationship Id="rId1" Type="http://schemas.openxmlformats.org/officeDocument/2006/relationships/chart" Target="../charts/chart56.xml"/></Relationships>
</file>

<file path=xl/drawings/_rels/drawing22.xml.rels><?xml version="1.0" encoding="UTF-8" standalone="yes"?>
<Relationships xmlns="http://schemas.openxmlformats.org/package/2006/relationships"><Relationship Id="rId3" Type="http://schemas.openxmlformats.org/officeDocument/2006/relationships/chart" Target="../charts/chart61.xml"/><Relationship Id="rId2" Type="http://schemas.openxmlformats.org/officeDocument/2006/relationships/chart" Target="../charts/chart60.xml"/><Relationship Id="rId1" Type="http://schemas.openxmlformats.org/officeDocument/2006/relationships/chart" Target="../charts/chart59.xml"/></Relationships>
</file>

<file path=xl/drawings/_rels/drawing23.xml.rels><?xml version="1.0" encoding="UTF-8" standalone="yes"?>
<Relationships xmlns="http://schemas.openxmlformats.org/package/2006/relationships"><Relationship Id="rId3" Type="http://schemas.openxmlformats.org/officeDocument/2006/relationships/chart" Target="../charts/chart64.xml"/><Relationship Id="rId2" Type="http://schemas.openxmlformats.org/officeDocument/2006/relationships/chart" Target="../charts/chart63.xml"/><Relationship Id="rId1" Type="http://schemas.openxmlformats.org/officeDocument/2006/relationships/chart" Target="../charts/chart62.xml"/></Relationships>
</file>

<file path=xl/drawings/_rels/drawing24.xml.rels><?xml version="1.0" encoding="UTF-8" standalone="yes"?>
<Relationships xmlns="http://schemas.openxmlformats.org/package/2006/relationships"><Relationship Id="rId3" Type="http://schemas.openxmlformats.org/officeDocument/2006/relationships/chart" Target="../charts/chart67.xml"/><Relationship Id="rId2" Type="http://schemas.openxmlformats.org/officeDocument/2006/relationships/chart" Target="../charts/chart66.xml"/><Relationship Id="rId1" Type="http://schemas.openxmlformats.org/officeDocument/2006/relationships/chart" Target="../charts/chart65.xml"/></Relationships>
</file>

<file path=xl/drawings/_rels/drawing25.xml.rels><?xml version="1.0" encoding="UTF-8" standalone="yes"?>
<Relationships xmlns="http://schemas.openxmlformats.org/package/2006/relationships"><Relationship Id="rId3" Type="http://schemas.openxmlformats.org/officeDocument/2006/relationships/chart" Target="../charts/chart70.xml"/><Relationship Id="rId2" Type="http://schemas.openxmlformats.org/officeDocument/2006/relationships/chart" Target="../charts/chart69.xml"/><Relationship Id="rId1" Type="http://schemas.openxmlformats.org/officeDocument/2006/relationships/chart" Target="../charts/chart68.xml"/></Relationships>
</file>

<file path=xl/drawings/_rels/drawing26.xml.rels><?xml version="1.0" encoding="UTF-8" standalone="yes"?>
<Relationships xmlns="http://schemas.openxmlformats.org/package/2006/relationships"><Relationship Id="rId3" Type="http://schemas.openxmlformats.org/officeDocument/2006/relationships/chart" Target="../charts/chart73.xml"/><Relationship Id="rId2" Type="http://schemas.openxmlformats.org/officeDocument/2006/relationships/chart" Target="../charts/chart72.xml"/><Relationship Id="rId1" Type="http://schemas.openxmlformats.org/officeDocument/2006/relationships/chart" Target="../charts/chart71.xml"/></Relationships>
</file>

<file path=xl/drawings/_rels/drawing27.xml.rels><?xml version="1.0" encoding="UTF-8" standalone="yes"?>
<Relationships xmlns="http://schemas.openxmlformats.org/package/2006/relationships"><Relationship Id="rId3" Type="http://schemas.openxmlformats.org/officeDocument/2006/relationships/chart" Target="../charts/chart76.xml"/><Relationship Id="rId2" Type="http://schemas.openxmlformats.org/officeDocument/2006/relationships/chart" Target="../charts/chart75.xml"/><Relationship Id="rId1" Type="http://schemas.openxmlformats.org/officeDocument/2006/relationships/chart" Target="../charts/chart74.xml"/></Relationships>
</file>

<file path=xl/drawings/_rels/drawing28.xml.rels><?xml version="1.0" encoding="UTF-8" standalone="yes"?>
<Relationships xmlns="http://schemas.openxmlformats.org/package/2006/relationships"><Relationship Id="rId3" Type="http://schemas.openxmlformats.org/officeDocument/2006/relationships/chart" Target="../charts/chart79.xml"/><Relationship Id="rId2" Type="http://schemas.openxmlformats.org/officeDocument/2006/relationships/chart" Target="../charts/chart78.xml"/><Relationship Id="rId1" Type="http://schemas.openxmlformats.org/officeDocument/2006/relationships/chart" Target="../charts/chart77.xml"/></Relationships>
</file>

<file path=xl/drawings/_rels/drawing29.xml.rels><?xml version="1.0" encoding="UTF-8" standalone="yes"?>
<Relationships xmlns="http://schemas.openxmlformats.org/package/2006/relationships"><Relationship Id="rId3" Type="http://schemas.openxmlformats.org/officeDocument/2006/relationships/chart" Target="../charts/chart82.xml"/><Relationship Id="rId2" Type="http://schemas.openxmlformats.org/officeDocument/2006/relationships/chart" Target="../charts/chart81.xml"/><Relationship Id="rId1" Type="http://schemas.openxmlformats.org/officeDocument/2006/relationships/chart" Target="../charts/chart80.xml"/></Relationships>
</file>

<file path=xl/drawings/_rels/drawing3.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chart" Target="../charts/chart4.xml"/></Relationships>
</file>

<file path=xl/drawings/_rels/drawing30.xml.rels><?xml version="1.0" encoding="UTF-8" standalone="yes"?>
<Relationships xmlns="http://schemas.openxmlformats.org/package/2006/relationships"><Relationship Id="rId3" Type="http://schemas.openxmlformats.org/officeDocument/2006/relationships/chart" Target="../charts/chart85.xml"/><Relationship Id="rId2" Type="http://schemas.openxmlformats.org/officeDocument/2006/relationships/chart" Target="../charts/chart84.xml"/><Relationship Id="rId1" Type="http://schemas.openxmlformats.org/officeDocument/2006/relationships/chart" Target="../charts/chart83.xml"/></Relationships>
</file>

<file path=xl/drawings/_rels/drawing31.xml.rels><?xml version="1.0" encoding="UTF-8" standalone="yes"?>
<Relationships xmlns="http://schemas.openxmlformats.org/package/2006/relationships"><Relationship Id="rId3" Type="http://schemas.openxmlformats.org/officeDocument/2006/relationships/chart" Target="../charts/chart88.xml"/><Relationship Id="rId2" Type="http://schemas.openxmlformats.org/officeDocument/2006/relationships/chart" Target="../charts/chart87.xml"/><Relationship Id="rId1" Type="http://schemas.openxmlformats.org/officeDocument/2006/relationships/chart" Target="../charts/chart86.xml"/></Relationships>
</file>

<file path=xl/drawings/_rels/drawing32.xml.rels><?xml version="1.0" encoding="UTF-8" standalone="yes"?>
<Relationships xmlns="http://schemas.openxmlformats.org/package/2006/relationships"><Relationship Id="rId3" Type="http://schemas.openxmlformats.org/officeDocument/2006/relationships/chart" Target="../charts/chart91.xml"/><Relationship Id="rId2" Type="http://schemas.openxmlformats.org/officeDocument/2006/relationships/chart" Target="../charts/chart90.xml"/><Relationship Id="rId1" Type="http://schemas.openxmlformats.org/officeDocument/2006/relationships/chart" Target="../charts/chart89.xml"/></Relationships>
</file>

<file path=xl/drawings/_rels/drawing33.xml.rels><?xml version="1.0" encoding="UTF-8" standalone="yes"?>
<Relationships xmlns="http://schemas.openxmlformats.org/package/2006/relationships"><Relationship Id="rId3" Type="http://schemas.openxmlformats.org/officeDocument/2006/relationships/chart" Target="../charts/chart94.xml"/><Relationship Id="rId2" Type="http://schemas.openxmlformats.org/officeDocument/2006/relationships/chart" Target="../charts/chart93.xml"/><Relationship Id="rId1" Type="http://schemas.openxmlformats.org/officeDocument/2006/relationships/chart" Target="../charts/chart92.xml"/></Relationships>
</file>

<file path=xl/drawings/_rels/drawing5.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s>
</file>

<file path=xl/drawings/_rels/drawing6.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chart" Target="../charts/chart11.xml"/><Relationship Id="rId1" Type="http://schemas.openxmlformats.org/officeDocument/2006/relationships/chart" Target="../charts/chart10.xml"/></Relationships>
</file>

<file path=xl/drawings/_rels/drawing7.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8.xml.rels><?xml version="1.0" encoding="UTF-8" standalone="yes"?>
<Relationships xmlns="http://schemas.openxmlformats.org/package/2006/relationships"><Relationship Id="rId3" Type="http://schemas.openxmlformats.org/officeDocument/2006/relationships/chart" Target="../charts/chart18.xml"/><Relationship Id="rId2" Type="http://schemas.openxmlformats.org/officeDocument/2006/relationships/chart" Target="../charts/chart17.xml"/><Relationship Id="rId1" Type="http://schemas.openxmlformats.org/officeDocument/2006/relationships/chart" Target="../charts/chart16.xml"/></Relationships>
</file>

<file path=xl/drawings/_rels/drawing9.xml.rels><?xml version="1.0" encoding="UTF-8" standalone="yes"?>
<Relationships xmlns="http://schemas.openxmlformats.org/package/2006/relationships"><Relationship Id="rId3" Type="http://schemas.openxmlformats.org/officeDocument/2006/relationships/chart" Target="../charts/chart21.xml"/><Relationship Id="rId2" Type="http://schemas.openxmlformats.org/officeDocument/2006/relationships/chart" Target="../charts/chart20.xml"/><Relationship Id="rId1" Type="http://schemas.openxmlformats.org/officeDocument/2006/relationships/chart" Target="../charts/chart19.xml"/></Relationships>
</file>

<file path=xl/drawings/drawing1.xml><?xml version="1.0" encoding="utf-8"?>
<xdr:wsDr xmlns:xdr="http://schemas.openxmlformats.org/drawingml/2006/spreadsheetDrawing" xmlns:a="http://schemas.openxmlformats.org/drawingml/2006/main">
  <xdr:twoCellAnchor>
    <xdr:from>
      <xdr:col>14</xdr:col>
      <xdr:colOff>57150</xdr:colOff>
      <xdr:row>7</xdr:row>
      <xdr:rowOff>19050</xdr:rowOff>
    </xdr:from>
    <xdr:to>
      <xdr:col>26</xdr:col>
      <xdr:colOff>152400</xdr:colOff>
      <xdr:row>20</xdr:row>
      <xdr:rowOff>104775</xdr:rowOff>
    </xdr:to>
    <xdr:graphicFrame macro="">
      <xdr:nvGraphicFramePr>
        <xdr:cNvPr id="286581" name="グラフ 1">
          <a:extLst>
            <a:ext uri="{FF2B5EF4-FFF2-40B4-BE49-F238E27FC236}">
              <a16:creationId xmlns:a16="http://schemas.microsoft.com/office/drawing/2014/main" id="{00000000-0008-0000-0000-0000755F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22</xdr:row>
      <xdr:rowOff>57150</xdr:rowOff>
    </xdr:from>
    <xdr:to>
      <xdr:col>26</xdr:col>
      <xdr:colOff>142875</xdr:colOff>
      <xdr:row>50</xdr:row>
      <xdr:rowOff>38100</xdr:rowOff>
    </xdr:to>
    <xdr:graphicFrame macro="">
      <xdr:nvGraphicFramePr>
        <xdr:cNvPr id="286582" name="グラフ 2">
          <a:extLst>
            <a:ext uri="{FF2B5EF4-FFF2-40B4-BE49-F238E27FC236}">
              <a16:creationId xmlns:a16="http://schemas.microsoft.com/office/drawing/2014/main" id="{00000000-0008-0000-0000-0000765F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50</xdr:row>
      <xdr:rowOff>57150</xdr:rowOff>
    </xdr:from>
    <xdr:to>
      <xdr:col>26</xdr:col>
      <xdr:colOff>171450</xdr:colOff>
      <xdr:row>68</xdr:row>
      <xdr:rowOff>66675</xdr:rowOff>
    </xdr:to>
    <xdr:graphicFrame macro="">
      <xdr:nvGraphicFramePr>
        <xdr:cNvPr id="286583" name="グラフ 3">
          <a:extLst>
            <a:ext uri="{FF2B5EF4-FFF2-40B4-BE49-F238E27FC236}">
              <a16:creationId xmlns:a16="http://schemas.microsoft.com/office/drawing/2014/main" id="{00000000-0008-0000-0000-0000775F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13</xdr:col>
      <xdr:colOff>47625</xdr:colOff>
      <xdr:row>2</xdr:row>
      <xdr:rowOff>66675</xdr:rowOff>
    </xdr:from>
    <xdr:to>
      <xdr:col>26</xdr:col>
      <xdr:colOff>171450</xdr:colOff>
      <xdr:row>15</xdr:row>
      <xdr:rowOff>76200</xdr:rowOff>
    </xdr:to>
    <xdr:graphicFrame macro="">
      <xdr:nvGraphicFramePr>
        <xdr:cNvPr id="222068" name="グラフ 1">
          <a:extLst>
            <a:ext uri="{FF2B5EF4-FFF2-40B4-BE49-F238E27FC236}">
              <a16:creationId xmlns:a16="http://schemas.microsoft.com/office/drawing/2014/main" id="{00000000-0008-0000-0700-00007463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17</xdr:row>
      <xdr:rowOff>47625</xdr:rowOff>
    </xdr:from>
    <xdr:to>
      <xdr:col>26</xdr:col>
      <xdr:colOff>161925</xdr:colOff>
      <xdr:row>47</xdr:row>
      <xdr:rowOff>9525</xdr:rowOff>
    </xdr:to>
    <xdr:graphicFrame macro="">
      <xdr:nvGraphicFramePr>
        <xdr:cNvPr id="222069" name="グラフ 2">
          <a:extLst>
            <a:ext uri="{FF2B5EF4-FFF2-40B4-BE49-F238E27FC236}">
              <a16:creationId xmlns:a16="http://schemas.microsoft.com/office/drawing/2014/main" id="{00000000-0008-0000-0700-00007563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38100</xdr:colOff>
      <xdr:row>47</xdr:row>
      <xdr:rowOff>76200</xdr:rowOff>
    </xdr:from>
    <xdr:to>
      <xdr:col>26</xdr:col>
      <xdr:colOff>180975</xdr:colOff>
      <xdr:row>65</xdr:row>
      <xdr:rowOff>76200</xdr:rowOff>
    </xdr:to>
    <xdr:graphicFrame macro="">
      <xdr:nvGraphicFramePr>
        <xdr:cNvPr id="222070" name="グラフ 3">
          <a:extLst>
            <a:ext uri="{FF2B5EF4-FFF2-40B4-BE49-F238E27FC236}">
              <a16:creationId xmlns:a16="http://schemas.microsoft.com/office/drawing/2014/main" id="{00000000-0008-0000-0700-00007663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13</xdr:col>
      <xdr:colOff>38100</xdr:colOff>
      <xdr:row>2</xdr:row>
      <xdr:rowOff>38100</xdr:rowOff>
    </xdr:from>
    <xdr:to>
      <xdr:col>26</xdr:col>
      <xdr:colOff>152400</xdr:colOff>
      <xdr:row>14</xdr:row>
      <xdr:rowOff>152400</xdr:rowOff>
    </xdr:to>
    <xdr:graphicFrame macro="">
      <xdr:nvGraphicFramePr>
        <xdr:cNvPr id="226163" name="グラフ 1">
          <a:extLst>
            <a:ext uri="{FF2B5EF4-FFF2-40B4-BE49-F238E27FC236}">
              <a16:creationId xmlns:a16="http://schemas.microsoft.com/office/drawing/2014/main" id="{00000000-0008-0000-0800-00007373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16</xdr:row>
      <xdr:rowOff>47625</xdr:rowOff>
    </xdr:from>
    <xdr:to>
      <xdr:col>26</xdr:col>
      <xdr:colOff>209550</xdr:colOff>
      <xdr:row>48</xdr:row>
      <xdr:rowOff>142875</xdr:rowOff>
    </xdr:to>
    <xdr:graphicFrame macro="">
      <xdr:nvGraphicFramePr>
        <xdr:cNvPr id="226164" name="グラフ 2">
          <a:extLst>
            <a:ext uri="{FF2B5EF4-FFF2-40B4-BE49-F238E27FC236}">
              <a16:creationId xmlns:a16="http://schemas.microsoft.com/office/drawing/2014/main" id="{00000000-0008-0000-0800-00007473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264969</xdr:colOff>
      <xdr:row>48</xdr:row>
      <xdr:rowOff>175780</xdr:rowOff>
    </xdr:from>
    <xdr:to>
      <xdr:col>26</xdr:col>
      <xdr:colOff>147204</xdr:colOff>
      <xdr:row>69</xdr:row>
      <xdr:rowOff>32905</xdr:rowOff>
    </xdr:to>
    <xdr:graphicFrame macro="">
      <xdr:nvGraphicFramePr>
        <xdr:cNvPr id="226165" name="グラフ 3">
          <a:extLst>
            <a:ext uri="{FF2B5EF4-FFF2-40B4-BE49-F238E27FC236}">
              <a16:creationId xmlns:a16="http://schemas.microsoft.com/office/drawing/2014/main" id="{00000000-0008-0000-0800-00007573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0</xdr:col>
      <xdr:colOff>66675</xdr:colOff>
      <xdr:row>16</xdr:row>
      <xdr:rowOff>47625</xdr:rowOff>
    </xdr:from>
    <xdr:to>
      <xdr:col>26</xdr:col>
      <xdr:colOff>209550</xdr:colOff>
      <xdr:row>46</xdr:row>
      <xdr:rowOff>28575</xdr:rowOff>
    </xdr:to>
    <xdr:graphicFrame macro="">
      <xdr:nvGraphicFramePr>
        <xdr:cNvPr id="230293" name="グラフ 35">
          <a:extLst>
            <a:ext uri="{FF2B5EF4-FFF2-40B4-BE49-F238E27FC236}">
              <a16:creationId xmlns:a16="http://schemas.microsoft.com/office/drawing/2014/main" id="{00000000-0008-0000-0900-00009583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46</xdr:row>
      <xdr:rowOff>66675</xdr:rowOff>
    </xdr:from>
    <xdr:to>
      <xdr:col>26</xdr:col>
      <xdr:colOff>152400</xdr:colOff>
      <xdr:row>65</xdr:row>
      <xdr:rowOff>76200</xdr:rowOff>
    </xdr:to>
    <xdr:graphicFrame macro="">
      <xdr:nvGraphicFramePr>
        <xdr:cNvPr id="230294" name="グラフ 36">
          <a:extLst>
            <a:ext uri="{FF2B5EF4-FFF2-40B4-BE49-F238E27FC236}">
              <a16:creationId xmlns:a16="http://schemas.microsoft.com/office/drawing/2014/main" id="{00000000-0008-0000-0900-00009683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47625</xdr:colOff>
      <xdr:row>2</xdr:row>
      <xdr:rowOff>38100</xdr:rowOff>
    </xdr:from>
    <xdr:to>
      <xdr:col>26</xdr:col>
      <xdr:colOff>161925</xdr:colOff>
      <xdr:row>14</xdr:row>
      <xdr:rowOff>95250</xdr:rowOff>
    </xdr:to>
    <xdr:graphicFrame macro="">
      <xdr:nvGraphicFramePr>
        <xdr:cNvPr id="230295" name="グラフ 37">
          <a:extLst>
            <a:ext uri="{FF2B5EF4-FFF2-40B4-BE49-F238E27FC236}">
              <a16:creationId xmlns:a16="http://schemas.microsoft.com/office/drawing/2014/main" id="{00000000-0008-0000-0900-00009783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13</xdr:col>
      <xdr:colOff>19050</xdr:colOff>
      <xdr:row>2</xdr:row>
      <xdr:rowOff>19050</xdr:rowOff>
    </xdr:from>
    <xdr:to>
      <xdr:col>26</xdr:col>
      <xdr:colOff>152400</xdr:colOff>
      <xdr:row>15</xdr:row>
      <xdr:rowOff>85725</xdr:rowOff>
    </xdr:to>
    <xdr:graphicFrame macro="">
      <xdr:nvGraphicFramePr>
        <xdr:cNvPr id="232307" name="グラフ 1">
          <a:extLst>
            <a:ext uri="{FF2B5EF4-FFF2-40B4-BE49-F238E27FC236}">
              <a16:creationId xmlns:a16="http://schemas.microsoft.com/office/drawing/2014/main" id="{00000000-0008-0000-0A00-0000738B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17</xdr:row>
      <xdr:rowOff>38100</xdr:rowOff>
    </xdr:from>
    <xdr:to>
      <xdr:col>26</xdr:col>
      <xdr:colOff>190500</xdr:colOff>
      <xdr:row>42</xdr:row>
      <xdr:rowOff>57150</xdr:rowOff>
    </xdr:to>
    <xdr:graphicFrame macro="">
      <xdr:nvGraphicFramePr>
        <xdr:cNvPr id="232308" name="グラフ 2">
          <a:extLst>
            <a:ext uri="{FF2B5EF4-FFF2-40B4-BE49-F238E27FC236}">
              <a16:creationId xmlns:a16="http://schemas.microsoft.com/office/drawing/2014/main" id="{00000000-0008-0000-0A00-0000748B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42</xdr:row>
      <xdr:rowOff>66675</xdr:rowOff>
    </xdr:from>
    <xdr:to>
      <xdr:col>26</xdr:col>
      <xdr:colOff>200025</xdr:colOff>
      <xdr:row>59</xdr:row>
      <xdr:rowOff>95250</xdr:rowOff>
    </xdr:to>
    <xdr:graphicFrame macro="">
      <xdr:nvGraphicFramePr>
        <xdr:cNvPr id="232309" name="グラフ 3">
          <a:extLst>
            <a:ext uri="{FF2B5EF4-FFF2-40B4-BE49-F238E27FC236}">
              <a16:creationId xmlns:a16="http://schemas.microsoft.com/office/drawing/2014/main" id="{00000000-0008-0000-0A00-0000758B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16</xdr:col>
      <xdr:colOff>47625</xdr:colOff>
      <xdr:row>2</xdr:row>
      <xdr:rowOff>9525</xdr:rowOff>
    </xdr:from>
    <xdr:to>
      <xdr:col>26</xdr:col>
      <xdr:colOff>219075</xdr:colOff>
      <xdr:row>16</xdr:row>
      <xdr:rowOff>104775</xdr:rowOff>
    </xdr:to>
    <xdr:graphicFrame macro="">
      <xdr:nvGraphicFramePr>
        <xdr:cNvPr id="23560347" name="グラフ 1">
          <a:extLst>
            <a:ext uri="{FF2B5EF4-FFF2-40B4-BE49-F238E27FC236}">
              <a16:creationId xmlns:a16="http://schemas.microsoft.com/office/drawing/2014/main" id="{00000000-0008-0000-0B00-00009B806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26</xdr:row>
      <xdr:rowOff>38100</xdr:rowOff>
    </xdr:from>
    <xdr:to>
      <xdr:col>26</xdr:col>
      <xdr:colOff>180975</xdr:colOff>
      <xdr:row>50</xdr:row>
      <xdr:rowOff>114300</xdr:rowOff>
    </xdr:to>
    <xdr:graphicFrame macro="">
      <xdr:nvGraphicFramePr>
        <xdr:cNvPr id="23560348" name="グラフ 2">
          <a:extLst>
            <a:ext uri="{FF2B5EF4-FFF2-40B4-BE49-F238E27FC236}">
              <a16:creationId xmlns:a16="http://schemas.microsoft.com/office/drawing/2014/main" id="{00000000-0008-0000-0B00-00009C806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51</xdr:row>
      <xdr:rowOff>19050</xdr:rowOff>
    </xdr:from>
    <xdr:to>
      <xdr:col>26</xdr:col>
      <xdr:colOff>190500</xdr:colOff>
      <xdr:row>65</xdr:row>
      <xdr:rowOff>95250</xdr:rowOff>
    </xdr:to>
    <xdr:graphicFrame macro="">
      <xdr:nvGraphicFramePr>
        <xdr:cNvPr id="23560349" name="グラフ 3">
          <a:extLst>
            <a:ext uri="{FF2B5EF4-FFF2-40B4-BE49-F238E27FC236}">
              <a16:creationId xmlns:a16="http://schemas.microsoft.com/office/drawing/2014/main" id="{00000000-0008-0000-0B00-00009D806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28575</xdr:colOff>
      <xdr:row>16</xdr:row>
      <xdr:rowOff>47625</xdr:rowOff>
    </xdr:from>
    <xdr:to>
      <xdr:col>15</xdr:col>
      <xdr:colOff>180975</xdr:colOff>
      <xdr:row>24</xdr:row>
      <xdr:rowOff>85725</xdr:rowOff>
    </xdr:to>
    <xdr:graphicFrame macro="">
      <xdr:nvGraphicFramePr>
        <xdr:cNvPr id="23560350" name="グラフ 4">
          <a:extLst>
            <a:ext uri="{FF2B5EF4-FFF2-40B4-BE49-F238E27FC236}">
              <a16:creationId xmlns:a16="http://schemas.microsoft.com/office/drawing/2014/main" id="{00000000-0008-0000-0B00-00009E8067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16</xdr:col>
      <xdr:colOff>66675</xdr:colOff>
      <xdr:row>2</xdr:row>
      <xdr:rowOff>28575</xdr:rowOff>
    </xdr:from>
    <xdr:to>
      <xdr:col>26</xdr:col>
      <xdr:colOff>123825</xdr:colOff>
      <xdr:row>14</xdr:row>
      <xdr:rowOff>95250</xdr:rowOff>
    </xdr:to>
    <xdr:graphicFrame macro="">
      <xdr:nvGraphicFramePr>
        <xdr:cNvPr id="241524" name="グラフ 1">
          <a:extLst>
            <a:ext uri="{FF2B5EF4-FFF2-40B4-BE49-F238E27FC236}">
              <a16:creationId xmlns:a16="http://schemas.microsoft.com/office/drawing/2014/main" id="{00000000-0008-0000-0C00-000074AF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16</xdr:row>
      <xdr:rowOff>47625</xdr:rowOff>
    </xdr:from>
    <xdr:to>
      <xdr:col>26</xdr:col>
      <xdr:colOff>171450</xdr:colOff>
      <xdr:row>44</xdr:row>
      <xdr:rowOff>85725</xdr:rowOff>
    </xdr:to>
    <xdr:graphicFrame macro="">
      <xdr:nvGraphicFramePr>
        <xdr:cNvPr id="241525" name="グラフ 2">
          <a:extLst>
            <a:ext uri="{FF2B5EF4-FFF2-40B4-BE49-F238E27FC236}">
              <a16:creationId xmlns:a16="http://schemas.microsoft.com/office/drawing/2014/main" id="{00000000-0008-0000-0C00-000075AF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45</xdr:row>
      <xdr:rowOff>19050</xdr:rowOff>
    </xdr:from>
    <xdr:to>
      <xdr:col>26</xdr:col>
      <xdr:colOff>190500</xdr:colOff>
      <xdr:row>62</xdr:row>
      <xdr:rowOff>85725</xdr:rowOff>
    </xdr:to>
    <xdr:graphicFrame macro="">
      <xdr:nvGraphicFramePr>
        <xdr:cNvPr id="241526" name="グラフ 3">
          <a:extLst>
            <a:ext uri="{FF2B5EF4-FFF2-40B4-BE49-F238E27FC236}">
              <a16:creationId xmlns:a16="http://schemas.microsoft.com/office/drawing/2014/main" id="{00000000-0008-0000-0C00-000076AF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12</xdr:col>
      <xdr:colOff>47625</xdr:colOff>
      <xdr:row>2</xdr:row>
      <xdr:rowOff>57150</xdr:rowOff>
    </xdr:from>
    <xdr:to>
      <xdr:col>26</xdr:col>
      <xdr:colOff>209550</xdr:colOff>
      <xdr:row>16</xdr:row>
      <xdr:rowOff>114300</xdr:rowOff>
    </xdr:to>
    <xdr:graphicFrame macro="">
      <xdr:nvGraphicFramePr>
        <xdr:cNvPr id="245620" name="グラフ 1">
          <a:extLst>
            <a:ext uri="{FF2B5EF4-FFF2-40B4-BE49-F238E27FC236}">
              <a16:creationId xmlns:a16="http://schemas.microsoft.com/office/drawing/2014/main" id="{00000000-0008-0000-0D00-000074BF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76200</xdr:colOff>
      <xdr:row>18</xdr:row>
      <xdr:rowOff>66675</xdr:rowOff>
    </xdr:from>
    <xdr:to>
      <xdr:col>26</xdr:col>
      <xdr:colOff>152400</xdr:colOff>
      <xdr:row>43</xdr:row>
      <xdr:rowOff>19050</xdr:rowOff>
    </xdr:to>
    <xdr:graphicFrame macro="">
      <xdr:nvGraphicFramePr>
        <xdr:cNvPr id="245621" name="グラフ 2">
          <a:extLst>
            <a:ext uri="{FF2B5EF4-FFF2-40B4-BE49-F238E27FC236}">
              <a16:creationId xmlns:a16="http://schemas.microsoft.com/office/drawing/2014/main" id="{00000000-0008-0000-0D00-000075BF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246062</xdr:colOff>
      <xdr:row>43</xdr:row>
      <xdr:rowOff>22225</xdr:rowOff>
    </xdr:from>
    <xdr:to>
      <xdr:col>26</xdr:col>
      <xdr:colOff>166687</xdr:colOff>
      <xdr:row>58</xdr:row>
      <xdr:rowOff>107950</xdr:rowOff>
    </xdr:to>
    <xdr:graphicFrame macro="">
      <xdr:nvGraphicFramePr>
        <xdr:cNvPr id="245622" name="グラフ 3">
          <a:extLst>
            <a:ext uri="{FF2B5EF4-FFF2-40B4-BE49-F238E27FC236}">
              <a16:creationId xmlns:a16="http://schemas.microsoft.com/office/drawing/2014/main" id="{00000000-0008-0000-0D00-000076BF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14</xdr:col>
      <xdr:colOff>47625</xdr:colOff>
      <xdr:row>2</xdr:row>
      <xdr:rowOff>38100</xdr:rowOff>
    </xdr:from>
    <xdr:to>
      <xdr:col>26</xdr:col>
      <xdr:colOff>114300</xdr:colOff>
      <xdr:row>14</xdr:row>
      <xdr:rowOff>95250</xdr:rowOff>
    </xdr:to>
    <xdr:graphicFrame macro="">
      <xdr:nvGraphicFramePr>
        <xdr:cNvPr id="249716" name="グラフ 1">
          <a:extLst>
            <a:ext uri="{FF2B5EF4-FFF2-40B4-BE49-F238E27FC236}">
              <a16:creationId xmlns:a16="http://schemas.microsoft.com/office/drawing/2014/main" id="{00000000-0008-0000-0E00-000074CF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16</xdr:row>
      <xdr:rowOff>38100</xdr:rowOff>
    </xdr:from>
    <xdr:to>
      <xdr:col>26</xdr:col>
      <xdr:colOff>161925</xdr:colOff>
      <xdr:row>42</xdr:row>
      <xdr:rowOff>104775</xdr:rowOff>
    </xdr:to>
    <xdr:graphicFrame macro="">
      <xdr:nvGraphicFramePr>
        <xdr:cNvPr id="249717" name="グラフ 2">
          <a:extLst>
            <a:ext uri="{FF2B5EF4-FFF2-40B4-BE49-F238E27FC236}">
              <a16:creationId xmlns:a16="http://schemas.microsoft.com/office/drawing/2014/main" id="{00000000-0008-0000-0E00-000075CF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43</xdr:row>
      <xdr:rowOff>76200</xdr:rowOff>
    </xdr:from>
    <xdr:to>
      <xdr:col>26</xdr:col>
      <xdr:colOff>180975</xdr:colOff>
      <xdr:row>59</xdr:row>
      <xdr:rowOff>85725</xdr:rowOff>
    </xdr:to>
    <xdr:graphicFrame macro="">
      <xdr:nvGraphicFramePr>
        <xdr:cNvPr id="249718" name="グラフ 3">
          <a:extLst>
            <a:ext uri="{FF2B5EF4-FFF2-40B4-BE49-F238E27FC236}">
              <a16:creationId xmlns:a16="http://schemas.microsoft.com/office/drawing/2014/main" id="{00000000-0008-0000-0E00-000076CF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14</xdr:col>
      <xdr:colOff>47625</xdr:colOff>
      <xdr:row>2</xdr:row>
      <xdr:rowOff>38100</xdr:rowOff>
    </xdr:from>
    <xdr:to>
      <xdr:col>26</xdr:col>
      <xdr:colOff>114300</xdr:colOff>
      <xdr:row>14</xdr:row>
      <xdr:rowOff>95250</xdr:rowOff>
    </xdr:to>
    <xdr:graphicFrame macro="">
      <xdr:nvGraphicFramePr>
        <xdr:cNvPr id="2" name="グラフ 1">
          <a:extLst>
            <a:ext uri="{FF2B5EF4-FFF2-40B4-BE49-F238E27FC236}">
              <a16:creationId xmlns:a16="http://schemas.microsoft.com/office/drawing/2014/main" id="{38D8162D-A88B-4988-89B7-655DD87936A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16</xdr:row>
      <xdr:rowOff>38100</xdr:rowOff>
    </xdr:from>
    <xdr:to>
      <xdr:col>26</xdr:col>
      <xdr:colOff>161925</xdr:colOff>
      <xdr:row>42</xdr:row>
      <xdr:rowOff>104775</xdr:rowOff>
    </xdr:to>
    <xdr:graphicFrame macro="">
      <xdr:nvGraphicFramePr>
        <xdr:cNvPr id="3" name="グラフ 2">
          <a:extLst>
            <a:ext uri="{FF2B5EF4-FFF2-40B4-BE49-F238E27FC236}">
              <a16:creationId xmlns:a16="http://schemas.microsoft.com/office/drawing/2014/main" id="{CA970599-CAE2-4508-957D-9476EDB8C5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76200</xdr:colOff>
      <xdr:row>43</xdr:row>
      <xdr:rowOff>76200</xdr:rowOff>
    </xdr:from>
    <xdr:to>
      <xdr:col>26</xdr:col>
      <xdr:colOff>180975</xdr:colOff>
      <xdr:row>59</xdr:row>
      <xdr:rowOff>85725</xdr:rowOff>
    </xdr:to>
    <xdr:graphicFrame macro="">
      <xdr:nvGraphicFramePr>
        <xdr:cNvPr id="4" name="グラフ 3">
          <a:extLst>
            <a:ext uri="{FF2B5EF4-FFF2-40B4-BE49-F238E27FC236}">
              <a16:creationId xmlns:a16="http://schemas.microsoft.com/office/drawing/2014/main" id="{A6F926BC-A392-4162-A7DB-E0FF10B48F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14</xdr:col>
      <xdr:colOff>38100</xdr:colOff>
      <xdr:row>2</xdr:row>
      <xdr:rowOff>19050</xdr:rowOff>
    </xdr:from>
    <xdr:to>
      <xdr:col>26</xdr:col>
      <xdr:colOff>171450</xdr:colOff>
      <xdr:row>12</xdr:row>
      <xdr:rowOff>142875</xdr:rowOff>
    </xdr:to>
    <xdr:graphicFrame macro="">
      <xdr:nvGraphicFramePr>
        <xdr:cNvPr id="268148" name="グラフ 1">
          <a:extLst>
            <a:ext uri="{FF2B5EF4-FFF2-40B4-BE49-F238E27FC236}">
              <a16:creationId xmlns:a16="http://schemas.microsoft.com/office/drawing/2014/main" id="{00000000-0008-0000-0F00-00007417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104775</xdr:colOff>
      <xdr:row>14</xdr:row>
      <xdr:rowOff>28575</xdr:rowOff>
    </xdr:from>
    <xdr:to>
      <xdr:col>26</xdr:col>
      <xdr:colOff>123825</xdr:colOff>
      <xdr:row>47</xdr:row>
      <xdr:rowOff>66675</xdr:rowOff>
    </xdr:to>
    <xdr:graphicFrame macro="">
      <xdr:nvGraphicFramePr>
        <xdr:cNvPr id="268149" name="グラフ 2">
          <a:extLst>
            <a:ext uri="{FF2B5EF4-FFF2-40B4-BE49-F238E27FC236}">
              <a16:creationId xmlns:a16="http://schemas.microsoft.com/office/drawing/2014/main" id="{00000000-0008-0000-0F00-00007517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28575</xdr:colOff>
      <xdr:row>47</xdr:row>
      <xdr:rowOff>66675</xdr:rowOff>
    </xdr:from>
    <xdr:to>
      <xdr:col>26</xdr:col>
      <xdr:colOff>142875</xdr:colOff>
      <xdr:row>66</xdr:row>
      <xdr:rowOff>9525</xdr:rowOff>
    </xdr:to>
    <xdr:graphicFrame macro="">
      <xdr:nvGraphicFramePr>
        <xdr:cNvPr id="268150" name="グラフ 3">
          <a:extLst>
            <a:ext uri="{FF2B5EF4-FFF2-40B4-BE49-F238E27FC236}">
              <a16:creationId xmlns:a16="http://schemas.microsoft.com/office/drawing/2014/main" id="{00000000-0008-0000-0F00-00007617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0.83258</cdr:x>
      <cdr:y>0.78656</cdr:y>
    </cdr:from>
    <cdr:to>
      <cdr:x>0.87029</cdr:x>
      <cdr:y>0.85375</cdr:y>
    </cdr:to>
    <cdr:sp macro="" textlink="">
      <cdr:nvSpPr>
        <cdr:cNvPr id="3" name="正方形/長方形 2"/>
        <cdr:cNvSpPr/>
      </cdr:nvSpPr>
      <cdr:spPr>
        <a:xfrm xmlns:a="http://schemas.openxmlformats.org/drawingml/2006/main">
          <a:off x="5257800" y="1895474"/>
          <a:ext cx="238125" cy="161925"/>
        </a:xfrm>
        <a:prstGeom xmlns:a="http://schemas.openxmlformats.org/drawingml/2006/main" prst="rect">
          <a:avLst/>
        </a:prstGeom>
        <a:solidFill xmlns:a="http://schemas.openxmlformats.org/drawingml/2006/main">
          <a:sysClr val="window" lastClr="FFFFFF"/>
        </a:solidFill>
        <a:ln xmlns:a="http://schemas.openxmlformats.org/drawingml/2006/main" w="952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dr:relSizeAnchor xmlns:cdr="http://schemas.openxmlformats.org/drawingml/2006/chartDrawing">
    <cdr:from>
      <cdr:x>0.82504</cdr:x>
      <cdr:y>0.7747</cdr:y>
    </cdr:from>
    <cdr:to>
      <cdr:x>0.88537</cdr:x>
      <cdr:y>0.86166</cdr:y>
    </cdr:to>
    <cdr:sp macro="" textlink="">
      <cdr:nvSpPr>
        <cdr:cNvPr id="2" name="テキスト ボックス 1"/>
        <cdr:cNvSpPr txBox="1"/>
      </cdr:nvSpPr>
      <cdr:spPr>
        <a:xfrm xmlns:a="http://schemas.openxmlformats.org/drawingml/2006/main">
          <a:off x="5210174" y="1866901"/>
          <a:ext cx="381001" cy="20955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vertOverflow="clip" wrap="square" rtlCol="0"/>
        <a:lstStyle xmlns:a="http://schemas.openxmlformats.org/drawingml/2006/main"/>
        <a:p xmlns:a="http://schemas.openxmlformats.org/drawingml/2006/main">
          <a:r>
            <a:rPr lang="en-US" altLang="ja-JP" sz="700"/>
            <a:t>1.5%</a:t>
          </a:r>
          <a:endParaRPr lang="ja-JP" altLang="en-US" sz="700"/>
        </a:p>
      </cdr:txBody>
    </cdr:sp>
  </cdr:relSizeAnchor>
</c:userShapes>
</file>

<file path=xl/drawings/drawing20.xml><?xml version="1.0" encoding="utf-8"?>
<xdr:wsDr xmlns:xdr="http://schemas.openxmlformats.org/drawingml/2006/spreadsheetDrawing" xmlns:a="http://schemas.openxmlformats.org/drawingml/2006/main">
  <xdr:twoCellAnchor>
    <xdr:from>
      <xdr:col>12</xdr:col>
      <xdr:colOff>38100</xdr:colOff>
      <xdr:row>2</xdr:row>
      <xdr:rowOff>38100</xdr:rowOff>
    </xdr:from>
    <xdr:to>
      <xdr:col>26</xdr:col>
      <xdr:colOff>161925</xdr:colOff>
      <xdr:row>14</xdr:row>
      <xdr:rowOff>76200</xdr:rowOff>
    </xdr:to>
    <xdr:graphicFrame macro="">
      <xdr:nvGraphicFramePr>
        <xdr:cNvPr id="292741" name="グラフ 3">
          <a:extLst>
            <a:ext uri="{FF2B5EF4-FFF2-40B4-BE49-F238E27FC236}">
              <a16:creationId xmlns:a16="http://schemas.microsoft.com/office/drawing/2014/main" id="{00000000-0008-0000-1000-00008577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161925</xdr:colOff>
      <xdr:row>49</xdr:row>
      <xdr:rowOff>28575</xdr:rowOff>
    </xdr:from>
    <xdr:to>
      <xdr:col>21</xdr:col>
      <xdr:colOff>133350</xdr:colOff>
      <xdr:row>69</xdr:row>
      <xdr:rowOff>38100</xdr:rowOff>
    </xdr:to>
    <xdr:graphicFrame macro="">
      <xdr:nvGraphicFramePr>
        <xdr:cNvPr id="292742" name="グラフ 7">
          <a:extLst>
            <a:ext uri="{FF2B5EF4-FFF2-40B4-BE49-F238E27FC236}">
              <a16:creationId xmlns:a16="http://schemas.microsoft.com/office/drawing/2014/main" id="{00000000-0008-0000-1000-00008677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171450</xdr:colOff>
      <xdr:row>16</xdr:row>
      <xdr:rowOff>66675</xdr:rowOff>
    </xdr:from>
    <xdr:to>
      <xdr:col>25</xdr:col>
      <xdr:colOff>171450</xdr:colOff>
      <xdr:row>49</xdr:row>
      <xdr:rowOff>38100</xdr:rowOff>
    </xdr:to>
    <xdr:graphicFrame macro="">
      <xdr:nvGraphicFramePr>
        <xdr:cNvPr id="292743" name="グラフ 21">
          <a:extLst>
            <a:ext uri="{FF2B5EF4-FFF2-40B4-BE49-F238E27FC236}">
              <a16:creationId xmlns:a16="http://schemas.microsoft.com/office/drawing/2014/main" id="{00000000-0008-0000-1000-00008777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57150</xdr:colOff>
      <xdr:row>55</xdr:row>
      <xdr:rowOff>0</xdr:rowOff>
    </xdr:from>
    <xdr:to>
      <xdr:col>24</xdr:col>
      <xdr:colOff>123825</xdr:colOff>
      <xdr:row>61</xdr:row>
      <xdr:rowOff>19050</xdr:rowOff>
    </xdr:to>
    <xdr:sp macro="" textlink="">
      <xdr:nvSpPr>
        <xdr:cNvPr id="3" name="テキスト ボックス 2">
          <a:extLst>
            <a:ext uri="{FF2B5EF4-FFF2-40B4-BE49-F238E27FC236}">
              <a16:creationId xmlns:a16="http://schemas.microsoft.com/office/drawing/2014/main" id="{00000000-0008-0000-1000-000003000000}"/>
            </a:ext>
          </a:extLst>
        </xdr:cNvPr>
        <xdr:cNvSpPr txBox="1"/>
      </xdr:nvSpPr>
      <xdr:spPr>
        <a:xfrm>
          <a:off x="5295900" y="7496175"/>
          <a:ext cx="542925" cy="819150"/>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900"/>
        </a:p>
        <a:p>
          <a:r>
            <a:rPr kumimoji="1" lang="ja-JP" altLang="en-US" sz="900"/>
            <a:t>　 男性</a:t>
          </a:r>
          <a:endParaRPr kumimoji="1" lang="en-US" altLang="ja-JP" sz="900"/>
        </a:p>
        <a:p>
          <a:endParaRPr kumimoji="1" lang="en-US" altLang="ja-JP" sz="900"/>
        </a:p>
        <a:p>
          <a:r>
            <a:rPr kumimoji="1" lang="ja-JP" altLang="en-US" sz="900"/>
            <a:t>　 女性</a:t>
          </a:r>
        </a:p>
      </xdr:txBody>
    </xdr:sp>
    <xdr:clientData/>
  </xdr:twoCellAnchor>
  <xdr:twoCellAnchor>
    <xdr:from>
      <xdr:col>22</xdr:col>
      <xdr:colOff>161926</xdr:colOff>
      <xdr:row>56</xdr:row>
      <xdr:rowOff>85725</xdr:rowOff>
    </xdr:from>
    <xdr:to>
      <xdr:col>22</xdr:col>
      <xdr:colOff>219075</xdr:colOff>
      <xdr:row>57</xdr:row>
      <xdr:rowOff>19050</xdr:rowOff>
    </xdr:to>
    <xdr:sp macro="" textlink="">
      <xdr:nvSpPr>
        <xdr:cNvPr id="4" name="正方形/長方形 3">
          <a:extLst>
            <a:ext uri="{FF2B5EF4-FFF2-40B4-BE49-F238E27FC236}">
              <a16:creationId xmlns:a16="http://schemas.microsoft.com/office/drawing/2014/main" id="{00000000-0008-0000-1000-000004000000}"/>
            </a:ext>
          </a:extLst>
        </xdr:cNvPr>
        <xdr:cNvSpPr/>
      </xdr:nvSpPr>
      <xdr:spPr>
        <a:xfrm>
          <a:off x="5400676" y="7715250"/>
          <a:ext cx="57149" cy="66675"/>
        </a:xfrm>
        <a:prstGeom prst="rect">
          <a:avLst/>
        </a:prstGeom>
        <a:solidFill>
          <a:schemeClr val="bg1">
            <a:lumMod val="75000"/>
          </a:schemeClr>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22</xdr:col>
      <xdr:colOff>161925</xdr:colOff>
      <xdr:row>58</xdr:row>
      <xdr:rowOff>123825</xdr:rowOff>
    </xdr:from>
    <xdr:to>
      <xdr:col>22</xdr:col>
      <xdr:colOff>219074</xdr:colOff>
      <xdr:row>59</xdr:row>
      <xdr:rowOff>57150</xdr:rowOff>
    </xdr:to>
    <xdr:sp macro="" textlink="">
      <xdr:nvSpPr>
        <xdr:cNvPr id="10" name="正方形/長方形 9">
          <a:extLst>
            <a:ext uri="{FF2B5EF4-FFF2-40B4-BE49-F238E27FC236}">
              <a16:creationId xmlns:a16="http://schemas.microsoft.com/office/drawing/2014/main" id="{00000000-0008-0000-1000-00000A000000}"/>
            </a:ext>
          </a:extLst>
        </xdr:cNvPr>
        <xdr:cNvSpPr/>
      </xdr:nvSpPr>
      <xdr:spPr>
        <a:xfrm>
          <a:off x="5400675" y="8020050"/>
          <a:ext cx="57149" cy="66675"/>
        </a:xfrm>
        <a:prstGeom prst="rect">
          <a:avLst/>
        </a:prstGeom>
        <a:no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14</xdr:col>
      <xdr:colOff>47625</xdr:colOff>
      <xdr:row>2</xdr:row>
      <xdr:rowOff>38100</xdr:rowOff>
    </xdr:from>
    <xdr:to>
      <xdr:col>26</xdr:col>
      <xdr:colOff>114300</xdr:colOff>
      <xdr:row>14</xdr:row>
      <xdr:rowOff>85725</xdr:rowOff>
    </xdr:to>
    <xdr:graphicFrame macro="">
      <xdr:nvGraphicFramePr>
        <xdr:cNvPr id="274292" name="グラフ 1">
          <a:extLst>
            <a:ext uri="{FF2B5EF4-FFF2-40B4-BE49-F238E27FC236}">
              <a16:creationId xmlns:a16="http://schemas.microsoft.com/office/drawing/2014/main" id="{00000000-0008-0000-1100-0000742F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16</xdr:row>
      <xdr:rowOff>38100</xdr:rowOff>
    </xdr:from>
    <xdr:to>
      <xdr:col>26</xdr:col>
      <xdr:colOff>171450</xdr:colOff>
      <xdr:row>37</xdr:row>
      <xdr:rowOff>104775</xdr:rowOff>
    </xdr:to>
    <xdr:graphicFrame macro="">
      <xdr:nvGraphicFramePr>
        <xdr:cNvPr id="274293" name="グラフ 2">
          <a:extLst>
            <a:ext uri="{FF2B5EF4-FFF2-40B4-BE49-F238E27FC236}">
              <a16:creationId xmlns:a16="http://schemas.microsoft.com/office/drawing/2014/main" id="{00000000-0008-0000-1100-0000752F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158750</xdr:colOff>
      <xdr:row>38</xdr:row>
      <xdr:rowOff>28575</xdr:rowOff>
    </xdr:from>
    <xdr:to>
      <xdr:col>26</xdr:col>
      <xdr:colOff>180975</xdr:colOff>
      <xdr:row>53</xdr:row>
      <xdr:rowOff>76200</xdr:rowOff>
    </xdr:to>
    <xdr:graphicFrame macro="">
      <xdr:nvGraphicFramePr>
        <xdr:cNvPr id="274294" name="グラフ 3">
          <a:extLst>
            <a:ext uri="{FF2B5EF4-FFF2-40B4-BE49-F238E27FC236}">
              <a16:creationId xmlns:a16="http://schemas.microsoft.com/office/drawing/2014/main" id="{00000000-0008-0000-1100-0000762F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2.xml><?xml version="1.0" encoding="utf-8"?>
<xdr:wsDr xmlns:xdr="http://schemas.openxmlformats.org/drawingml/2006/spreadsheetDrawing" xmlns:a="http://schemas.openxmlformats.org/drawingml/2006/main">
  <xdr:twoCellAnchor>
    <xdr:from>
      <xdr:col>13</xdr:col>
      <xdr:colOff>28575</xdr:colOff>
      <xdr:row>2</xdr:row>
      <xdr:rowOff>38100</xdr:rowOff>
    </xdr:from>
    <xdr:to>
      <xdr:col>26</xdr:col>
      <xdr:colOff>171450</xdr:colOff>
      <xdr:row>15</xdr:row>
      <xdr:rowOff>114300</xdr:rowOff>
    </xdr:to>
    <xdr:graphicFrame macro="">
      <xdr:nvGraphicFramePr>
        <xdr:cNvPr id="278389" name="グラフ 1">
          <a:extLst>
            <a:ext uri="{FF2B5EF4-FFF2-40B4-BE49-F238E27FC236}">
              <a16:creationId xmlns:a16="http://schemas.microsoft.com/office/drawing/2014/main" id="{00000000-0008-0000-1200-0000753F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17</xdr:row>
      <xdr:rowOff>28575</xdr:rowOff>
    </xdr:from>
    <xdr:to>
      <xdr:col>26</xdr:col>
      <xdr:colOff>180975</xdr:colOff>
      <xdr:row>44</xdr:row>
      <xdr:rowOff>19050</xdr:rowOff>
    </xdr:to>
    <xdr:graphicFrame macro="">
      <xdr:nvGraphicFramePr>
        <xdr:cNvPr id="278390" name="グラフ 2">
          <a:extLst>
            <a:ext uri="{FF2B5EF4-FFF2-40B4-BE49-F238E27FC236}">
              <a16:creationId xmlns:a16="http://schemas.microsoft.com/office/drawing/2014/main" id="{00000000-0008-0000-1200-0000763F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44</xdr:row>
      <xdr:rowOff>66675</xdr:rowOff>
    </xdr:from>
    <xdr:to>
      <xdr:col>26</xdr:col>
      <xdr:colOff>190500</xdr:colOff>
      <xdr:row>59</xdr:row>
      <xdr:rowOff>95250</xdr:rowOff>
    </xdr:to>
    <xdr:graphicFrame macro="">
      <xdr:nvGraphicFramePr>
        <xdr:cNvPr id="278391" name="グラフ 3">
          <a:extLst>
            <a:ext uri="{FF2B5EF4-FFF2-40B4-BE49-F238E27FC236}">
              <a16:creationId xmlns:a16="http://schemas.microsoft.com/office/drawing/2014/main" id="{00000000-0008-0000-1200-0000773F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3.xml><?xml version="1.0" encoding="utf-8"?>
<xdr:wsDr xmlns:xdr="http://schemas.openxmlformats.org/drawingml/2006/spreadsheetDrawing" xmlns:a="http://schemas.openxmlformats.org/drawingml/2006/main">
  <xdr:twoCellAnchor>
    <xdr:from>
      <xdr:col>14</xdr:col>
      <xdr:colOff>28575</xdr:colOff>
      <xdr:row>2</xdr:row>
      <xdr:rowOff>28575</xdr:rowOff>
    </xdr:from>
    <xdr:to>
      <xdr:col>26</xdr:col>
      <xdr:colOff>114300</xdr:colOff>
      <xdr:row>14</xdr:row>
      <xdr:rowOff>95250</xdr:rowOff>
    </xdr:to>
    <xdr:graphicFrame macro="">
      <xdr:nvGraphicFramePr>
        <xdr:cNvPr id="295795" name="グラフ 1">
          <a:extLst>
            <a:ext uri="{FF2B5EF4-FFF2-40B4-BE49-F238E27FC236}">
              <a16:creationId xmlns:a16="http://schemas.microsoft.com/office/drawing/2014/main" id="{00000000-0008-0000-1300-00007383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16</xdr:row>
      <xdr:rowOff>38100</xdr:rowOff>
    </xdr:from>
    <xdr:to>
      <xdr:col>26</xdr:col>
      <xdr:colOff>190500</xdr:colOff>
      <xdr:row>43</xdr:row>
      <xdr:rowOff>28575</xdr:rowOff>
    </xdr:to>
    <xdr:graphicFrame macro="">
      <xdr:nvGraphicFramePr>
        <xdr:cNvPr id="295796" name="グラフ 2">
          <a:extLst>
            <a:ext uri="{FF2B5EF4-FFF2-40B4-BE49-F238E27FC236}">
              <a16:creationId xmlns:a16="http://schemas.microsoft.com/office/drawing/2014/main" id="{00000000-0008-0000-1300-00007483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43</xdr:row>
      <xdr:rowOff>76200</xdr:rowOff>
    </xdr:from>
    <xdr:to>
      <xdr:col>26</xdr:col>
      <xdr:colOff>190500</xdr:colOff>
      <xdr:row>59</xdr:row>
      <xdr:rowOff>95250</xdr:rowOff>
    </xdr:to>
    <xdr:graphicFrame macro="">
      <xdr:nvGraphicFramePr>
        <xdr:cNvPr id="295797" name="グラフ 3">
          <a:extLst>
            <a:ext uri="{FF2B5EF4-FFF2-40B4-BE49-F238E27FC236}">
              <a16:creationId xmlns:a16="http://schemas.microsoft.com/office/drawing/2014/main" id="{00000000-0008-0000-1300-00007583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4.xml><?xml version="1.0" encoding="utf-8"?>
<xdr:wsDr xmlns:xdr="http://schemas.openxmlformats.org/drawingml/2006/spreadsheetDrawing" xmlns:a="http://schemas.openxmlformats.org/drawingml/2006/main">
  <xdr:twoCellAnchor>
    <xdr:from>
      <xdr:col>13</xdr:col>
      <xdr:colOff>47625</xdr:colOff>
      <xdr:row>2</xdr:row>
      <xdr:rowOff>47625</xdr:rowOff>
    </xdr:from>
    <xdr:to>
      <xdr:col>26</xdr:col>
      <xdr:colOff>200025</xdr:colOff>
      <xdr:row>15</xdr:row>
      <xdr:rowOff>104775</xdr:rowOff>
    </xdr:to>
    <xdr:graphicFrame macro="">
      <xdr:nvGraphicFramePr>
        <xdr:cNvPr id="334711" name="グラフ 5">
          <a:extLst>
            <a:ext uri="{FF2B5EF4-FFF2-40B4-BE49-F238E27FC236}">
              <a16:creationId xmlns:a16="http://schemas.microsoft.com/office/drawing/2014/main" id="{00000000-0008-0000-1400-0000771B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17</xdr:row>
      <xdr:rowOff>38100</xdr:rowOff>
    </xdr:from>
    <xdr:to>
      <xdr:col>26</xdr:col>
      <xdr:colOff>190500</xdr:colOff>
      <xdr:row>43</xdr:row>
      <xdr:rowOff>114300</xdr:rowOff>
    </xdr:to>
    <xdr:graphicFrame macro="">
      <xdr:nvGraphicFramePr>
        <xdr:cNvPr id="334712" name="グラフ 6">
          <a:extLst>
            <a:ext uri="{FF2B5EF4-FFF2-40B4-BE49-F238E27FC236}">
              <a16:creationId xmlns:a16="http://schemas.microsoft.com/office/drawing/2014/main" id="{00000000-0008-0000-1400-0000781B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44</xdr:row>
      <xdr:rowOff>9525</xdr:rowOff>
    </xdr:from>
    <xdr:to>
      <xdr:col>26</xdr:col>
      <xdr:colOff>190500</xdr:colOff>
      <xdr:row>59</xdr:row>
      <xdr:rowOff>85725</xdr:rowOff>
    </xdr:to>
    <xdr:graphicFrame macro="">
      <xdr:nvGraphicFramePr>
        <xdr:cNvPr id="334713" name="グラフ 7">
          <a:extLst>
            <a:ext uri="{FF2B5EF4-FFF2-40B4-BE49-F238E27FC236}">
              <a16:creationId xmlns:a16="http://schemas.microsoft.com/office/drawing/2014/main" id="{00000000-0008-0000-1400-0000791B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xdr:from>
      <xdr:col>13</xdr:col>
      <xdr:colOff>28575</xdr:colOff>
      <xdr:row>2</xdr:row>
      <xdr:rowOff>47625</xdr:rowOff>
    </xdr:from>
    <xdr:to>
      <xdr:col>26</xdr:col>
      <xdr:colOff>200025</xdr:colOff>
      <xdr:row>15</xdr:row>
      <xdr:rowOff>104775</xdr:rowOff>
    </xdr:to>
    <xdr:graphicFrame macro="">
      <xdr:nvGraphicFramePr>
        <xdr:cNvPr id="330618" name="グラフ 8">
          <a:extLst>
            <a:ext uri="{FF2B5EF4-FFF2-40B4-BE49-F238E27FC236}">
              <a16:creationId xmlns:a16="http://schemas.microsoft.com/office/drawing/2014/main" id="{00000000-0008-0000-1500-00007A0B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17</xdr:row>
      <xdr:rowOff>38100</xdr:rowOff>
    </xdr:from>
    <xdr:to>
      <xdr:col>26</xdr:col>
      <xdr:colOff>200025</xdr:colOff>
      <xdr:row>43</xdr:row>
      <xdr:rowOff>104775</xdr:rowOff>
    </xdr:to>
    <xdr:graphicFrame macro="">
      <xdr:nvGraphicFramePr>
        <xdr:cNvPr id="330619" name="グラフ 9">
          <a:extLst>
            <a:ext uri="{FF2B5EF4-FFF2-40B4-BE49-F238E27FC236}">
              <a16:creationId xmlns:a16="http://schemas.microsoft.com/office/drawing/2014/main" id="{00000000-0008-0000-1500-00007B0B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203199</xdr:colOff>
      <xdr:row>44</xdr:row>
      <xdr:rowOff>1588</xdr:rowOff>
    </xdr:from>
    <xdr:to>
      <xdr:col>26</xdr:col>
      <xdr:colOff>142874</xdr:colOff>
      <xdr:row>59</xdr:row>
      <xdr:rowOff>77788</xdr:rowOff>
    </xdr:to>
    <xdr:graphicFrame macro="">
      <xdr:nvGraphicFramePr>
        <xdr:cNvPr id="330620" name="グラフ 10">
          <a:extLst>
            <a:ext uri="{FF2B5EF4-FFF2-40B4-BE49-F238E27FC236}">
              <a16:creationId xmlns:a16="http://schemas.microsoft.com/office/drawing/2014/main" id="{00000000-0008-0000-1500-00007C0B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xdr:from>
      <xdr:col>13</xdr:col>
      <xdr:colOff>38100</xdr:colOff>
      <xdr:row>2</xdr:row>
      <xdr:rowOff>19050</xdr:rowOff>
    </xdr:from>
    <xdr:to>
      <xdr:col>26</xdr:col>
      <xdr:colOff>180975</xdr:colOff>
      <xdr:row>15</xdr:row>
      <xdr:rowOff>57150</xdr:rowOff>
    </xdr:to>
    <xdr:graphicFrame macro="">
      <xdr:nvGraphicFramePr>
        <xdr:cNvPr id="310134" name="グラフ 4">
          <a:extLst>
            <a:ext uri="{FF2B5EF4-FFF2-40B4-BE49-F238E27FC236}">
              <a16:creationId xmlns:a16="http://schemas.microsoft.com/office/drawing/2014/main" id="{00000000-0008-0000-1600-000076BB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17</xdr:row>
      <xdr:rowOff>28575</xdr:rowOff>
    </xdr:from>
    <xdr:to>
      <xdr:col>26</xdr:col>
      <xdr:colOff>209550</xdr:colOff>
      <xdr:row>43</xdr:row>
      <xdr:rowOff>19050</xdr:rowOff>
    </xdr:to>
    <xdr:graphicFrame macro="">
      <xdr:nvGraphicFramePr>
        <xdr:cNvPr id="310135" name="グラフ 5">
          <a:extLst>
            <a:ext uri="{FF2B5EF4-FFF2-40B4-BE49-F238E27FC236}">
              <a16:creationId xmlns:a16="http://schemas.microsoft.com/office/drawing/2014/main" id="{00000000-0008-0000-1600-000077BB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43</xdr:row>
      <xdr:rowOff>66675</xdr:rowOff>
    </xdr:from>
    <xdr:to>
      <xdr:col>26</xdr:col>
      <xdr:colOff>190500</xdr:colOff>
      <xdr:row>59</xdr:row>
      <xdr:rowOff>85725</xdr:rowOff>
    </xdr:to>
    <xdr:graphicFrame macro="">
      <xdr:nvGraphicFramePr>
        <xdr:cNvPr id="310136" name="グラフ 6">
          <a:extLst>
            <a:ext uri="{FF2B5EF4-FFF2-40B4-BE49-F238E27FC236}">
              <a16:creationId xmlns:a16="http://schemas.microsoft.com/office/drawing/2014/main" id="{00000000-0008-0000-1600-000078BB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7.xml><?xml version="1.0" encoding="utf-8"?>
<xdr:wsDr xmlns:xdr="http://schemas.openxmlformats.org/drawingml/2006/spreadsheetDrawing" xmlns:a="http://schemas.openxmlformats.org/drawingml/2006/main">
  <xdr:twoCellAnchor>
    <xdr:from>
      <xdr:col>14</xdr:col>
      <xdr:colOff>28575</xdr:colOff>
      <xdr:row>2</xdr:row>
      <xdr:rowOff>28575</xdr:rowOff>
    </xdr:from>
    <xdr:to>
      <xdr:col>26</xdr:col>
      <xdr:colOff>114300</xdr:colOff>
      <xdr:row>14</xdr:row>
      <xdr:rowOff>95250</xdr:rowOff>
    </xdr:to>
    <xdr:graphicFrame macro="">
      <xdr:nvGraphicFramePr>
        <xdr:cNvPr id="2" name="グラフ 1">
          <a:extLst>
            <a:ext uri="{FF2B5EF4-FFF2-40B4-BE49-F238E27FC236}">
              <a16:creationId xmlns:a16="http://schemas.microsoft.com/office/drawing/2014/main" id="{00000000-0008-0000-1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16</xdr:row>
      <xdr:rowOff>38100</xdr:rowOff>
    </xdr:from>
    <xdr:to>
      <xdr:col>26</xdr:col>
      <xdr:colOff>190500</xdr:colOff>
      <xdr:row>43</xdr:row>
      <xdr:rowOff>28575</xdr:rowOff>
    </xdr:to>
    <xdr:graphicFrame macro="">
      <xdr:nvGraphicFramePr>
        <xdr:cNvPr id="3" name="グラフ 2">
          <a:extLst>
            <a:ext uri="{FF2B5EF4-FFF2-40B4-BE49-F238E27FC236}">
              <a16:creationId xmlns:a16="http://schemas.microsoft.com/office/drawing/2014/main" id="{00000000-0008-0000-17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43</xdr:row>
      <xdr:rowOff>76200</xdr:rowOff>
    </xdr:from>
    <xdr:to>
      <xdr:col>26</xdr:col>
      <xdr:colOff>190500</xdr:colOff>
      <xdr:row>59</xdr:row>
      <xdr:rowOff>95250</xdr:rowOff>
    </xdr:to>
    <xdr:graphicFrame macro="">
      <xdr:nvGraphicFramePr>
        <xdr:cNvPr id="4" name="グラフ 3">
          <a:extLst>
            <a:ext uri="{FF2B5EF4-FFF2-40B4-BE49-F238E27FC236}">
              <a16:creationId xmlns:a16="http://schemas.microsoft.com/office/drawing/2014/main" id="{00000000-0008-0000-17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8.xml><?xml version="1.0" encoding="utf-8"?>
<xdr:wsDr xmlns:xdr="http://schemas.openxmlformats.org/drawingml/2006/spreadsheetDrawing" xmlns:a="http://schemas.openxmlformats.org/drawingml/2006/main">
  <xdr:twoCellAnchor>
    <xdr:from>
      <xdr:col>13</xdr:col>
      <xdr:colOff>66675</xdr:colOff>
      <xdr:row>2</xdr:row>
      <xdr:rowOff>38100</xdr:rowOff>
    </xdr:from>
    <xdr:to>
      <xdr:col>26</xdr:col>
      <xdr:colOff>171450</xdr:colOff>
      <xdr:row>15</xdr:row>
      <xdr:rowOff>85725</xdr:rowOff>
    </xdr:to>
    <xdr:graphicFrame macro="">
      <xdr:nvGraphicFramePr>
        <xdr:cNvPr id="305014" name="グラフ 4">
          <a:extLst>
            <a:ext uri="{FF2B5EF4-FFF2-40B4-BE49-F238E27FC236}">
              <a16:creationId xmlns:a16="http://schemas.microsoft.com/office/drawing/2014/main" id="{00000000-0008-0000-1800-000076A7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17</xdr:row>
      <xdr:rowOff>47625</xdr:rowOff>
    </xdr:from>
    <xdr:to>
      <xdr:col>26</xdr:col>
      <xdr:colOff>190500</xdr:colOff>
      <xdr:row>44</xdr:row>
      <xdr:rowOff>66675</xdr:rowOff>
    </xdr:to>
    <xdr:graphicFrame macro="">
      <xdr:nvGraphicFramePr>
        <xdr:cNvPr id="305015" name="グラフ 5">
          <a:extLst>
            <a:ext uri="{FF2B5EF4-FFF2-40B4-BE49-F238E27FC236}">
              <a16:creationId xmlns:a16="http://schemas.microsoft.com/office/drawing/2014/main" id="{00000000-0008-0000-1800-000077A7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95250</xdr:colOff>
      <xdr:row>44</xdr:row>
      <xdr:rowOff>114300</xdr:rowOff>
    </xdr:from>
    <xdr:to>
      <xdr:col>26</xdr:col>
      <xdr:colOff>190500</xdr:colOff>
      <xdr:row>59</xdr:row>
      <xdr:rowOff>85725</xdr:rowOff>
    </xdr:to>
    <xdr:graphicFrame macro="">
      <xdr:nvGraphicFramePr>
        <xdr:cNvPr id="305016" name="グラフ 6">
          <a:extLst>
            <a:ext uri="{FF2B5EF4-FFF2-40B4-BE49-F238E27FC236}">
              <a16:creationId xmlns:a16="http://schemas.microsoft.com/office/drawing/2014/main" id="{00000000-0008-0000-1800-000078A7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9.xml><?xml version="1.0" encoding="utf-8"?>
<xdr:wsDr xmlns:xdr="http://schemas.openxmlformats.org/drawingml/2006/spreadsheetDrawing" xmlns:a="http://schemas.openxmlformats.org/drawingml/2006/main">
  <xdr:twoCellAnchor>
    <xdr:from>
      <xdr:col>13</xdr:col>
      <xdr:colOff>57150</xdr:colOff>
      <xdr:row>2</xdr:row>
      <xdr:rowOff>38100</xdr:rowOff>
    </xdr:from>
    <xdr:to>
      <xdr:col>26</xdr:col>
      <xdr:colOff>190500</xdr:colOff>
      <xdr:row>15</xdr:row>
      <xdr:rowOff>95250</xdr:rowOff>
    </xdr:to>
    <xdr:graphicFrame macro="">
      <xdr:nvGraphicFramePr>
        <xdr:cNvPr id="319350" name="グラフ 4">
          <a:extLst>
            <a:ext uri="{FF2B5EF4-FFF2-40B4-BE49-F238E27FC236}">
              <a16:creationId xmlns:a16="http://schemas.microsoft.com/office/drawing/2014/main" id="{00000000-0008-0000-1900-000076DF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17</xdr:row>
      <xdr:rowOff>38100</xdr:rowOff>
    </xdr:from>
    <xdr:to>
      <xdr:col>26</xdr:col>
      <xdr:colOff>209550</xdr:colOff>
      <xdr:row>42</xdr:row>
      <xdr:rowOff>0</xdr:rowOff>
    </xdr:to>
    <xdr:graphicFrame macro="">
      <xdr:nvGraphicFramePr>
        <xdr:cNvPr id="319351" name="グラフ 5">
          <a:extLst>
            <a:ext uri="{FF2B5EF4-FFF2-40B4-BE49-F238E27FC236}">
              <a16:creationId xmlns:a16="http://schemas.microsoft.com/office/drawing/2014/main" id="{00000000-0008-0000-1900-000077DF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85725</xdr:colOff>
      <xdr:row>41</xdr:row>
      <xdr:rowOff>123825</xdr:rowOff>
    </xdr:from>
    <xdr:to>
      <xdr:col>26</xdr:col>
      <xdr:colOff>190500</xdr:colOff>
      <xdr:row>59</xdr:row>
      <xdr:rowOff>76200</xdr:rowOff>
    </xdr:to>
    <xdr:graphicFrame macro="">
      <xdr:nvGraphicFramePr>
        <xdr:cNvPr id="319352" name="グラフ 6">
          <a:extLst>
            <a:ext uri="{FF2B5EF4-FFF2-40B4-BE49-F238E27FC236}">
              <a16:creationId xmlns:a16="http://schemas.microsoft.com/office/drawing/2014/main" id="{00000000-0008-0000-1900-000078DF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18</xdr:row>
      <xdr:rowOff>38100</xdr:rowOff>
    </xdr:from>
    <xdr:to>
      <xdr:col>26</xdr:col>
      <xdr:colOff>152400</xdr:colOff>
      <xdr:row>46</xdr:row>
      <xdr:rowOff>76200</xdr:rowOff>
    </xdr:to>
    <xdr:graphicFrame macro="">
      <xdr:nvGraphicFramePr>
        <xdr:cNvPr id="282483" name="グラフ 2">
          <a:extLst>
            <a:ext uri="{FF2B5EF4-FFF2-40B4-BE49-F238E27FC236}">
              <a16:creationId xmlns:a16="http://schemas.microsoft.com/office/drawing/2014/main" id="{00000000-0008-0000-0100-0000734F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47625</xdr:colOff>
      <xdr:row>47</xdr:row>
      <xdr:rowOff>0</xdr:rowOff>
    </xdr:from>
    <xdr:to>
      <xdr:col>26</xdr:col>
      <xdr:colOff>180975</xdr:colOff>
      <xdr:row>61</xdr:row>
      <xdr:rowOff>85725</xdr:rowOff>
    </xdr:to>
    <xdr:graphicFrame macro="">
      <xdr:nvGraphicFramePr>
        <xdr:cNvPr id="282484" name="グラフ 3">
          <a:extLst>
            <a:ext uri="{FF2B5EF4-FFF2-40B4-BE49-F238E27FC236}">
              <a16:creationId xmlns:a16="http://schemas.microsoft.com/office/drawing/2014/main" id="{00000000-0008-0000-0100-0000744F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19050</xdr:colOff>
      <xdr:row>2</xdr:row>
      <xdr:rowOff>47625</xdr:rowOff>
    </xdr:from>
    <xdr:to>
      <xdr:col>26</xdr:col>
      <xdr:colOff>152400</xdr:colOff>
      <xdr:row>16</xdr:row>
      <xdr:rowOff>114300</xdr:rowOff>
    </xdr:to>
    <xdr:graphicFrame macro="">
      <xdr:nvGraphicFramePr>
        <xdr:cNvPr id="282485" name="グラフ 1">
          <a:extLst>
            <a:ext uri="{FF2B5EF4-FFF2-40B4-BE49-F238E27FC236}">
              <a16:creationId xmlns:a16="http://schemas.microsoft.com/office/drawing/2014/main" id="{00000000-0008-0000-0100-0000754F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0.xml><?xml version="1.0" encoding="utf-8"?>
<xdr:wsDr xmlns:xdr="http://schemas.openxmlformats.org/drawingml/2006/spreadsheetDrawing" xmlns:a="http://schemas.openxmlformats.org/drawingml/2006/main">
  <xdr:twoCellAnchor>
    <xdr:from>
      <xdr:col>13</xdr:col>
      <xdr:colOff>57150</xdr:colOff>
      <xdr:row>2</xdr:row>
      <xdr:rowOff>47625</xdr:rowOff>
    </xdr:from>
    <xdr:to>
      <xdr:col>26</xdr:col>
      <xdr:colOff>161925</xdr:colOff>
      <xdr:row>15</xdr:row>
      <xdr:rowOff>95250</xdr:rowOff>
    </xdr:to>
    <xdr:graphicFrame macro="">
      <xdr:nvGraphicFramePr>
        <xdr:cNvPr id="323443" name="グラフ 1">
          <a:extLst>
            <a:ext uri="{FF2B5EF4-FFF2-40B4-BE49-F238E27FC236}">
              <a16:creationId xmlns:a16="http://schemas.microsoft.com/office/drawing/2014/main" id="{00000000-0008-0000-1A00-000073EF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17</xdr:row>
      <xdr:rowOff>38100</xdr:rowOff>
    </xdr:from>
    <xdr:to>
      <xdr:col>26</xdr:col>
      <xdr:colOff>200025</xdr:colOff>
      <xdr:row>44</xdr:row>
      <xdr:rowOff>104775</xdr:rowOff>
    </xdr:to>
    <xdr:graphicFrame macro="">
      <xdr:nvGraphicFramePr>
        <xdr:cNvPr id="323444" name="グラフ 2">
          <a:extLst>
            <a:ext uri="{FF2B5EF4-FFF2-40B4-BE49-F238E27FC236}">
              <a16:creationId xmlns:a16="http://schemas.microsoft.com/office/drawing/2014/main" id="{00000000-0008-0000-1A00-000074EF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66675</xdr:colOff>
      <xdr:row>45</xdr:row>
      <xdr:rowOff>9525</xdr:rowOff>
    </xdr:from>
    <xdr:to>
      <xdr:col>26</xdr:col>
      <xdr:colOff>171450</xdr:colOff>
      <xdr:row>59</xdr:row>
      <xdr:rowOff>95250</xdr:rowOff>
    </xdr:to>
    <xdr:graphicFrame macro="">
      <xdr:nvGraphicFramePr>
        <xdr:cNvPr id="323445" name="グラフ 3">
          <a:extLst>
            <a:ext uri="{FF2B5EF4-FFF2-40B4-BE49-F238E27FC236}">
              <a16:creationId xmlns:a16="http://schemas.microsoft.com/office/drawing/2014/main" id="{00000000-0008-0000-1A00-000075EF04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1.xml><?xml version="1.0" encoding="utf-8"?>
<xdr:wsDr xmlns:xdr="http://schemas.openxmlformats.org/drawingml/2006/spreadsheetDrawing" xmlns:a="http://schemas.openxmlformats.org/drawingml/2006/main">
  <xdr:twoCellAnchor>
    <xdr:from>
      <xdr:col>0</xdr:col>
      <xdr:colOff>47625</xdr:colOff>
      <xdr:row>17</xdr:row>
      <xdr:rowOff>38100</xdr:rowOff>
    </xdr:from>
    <xdr:to>
      <xdr:col>26</xdr:col>
      <xdr:colOff>190500</xdr:colOff>
      <xdr:row>44</xdr:row>
      <xdr:rowOff>95250</xdr:rowOff>
    </xdr:to>
    <xdr:graphicFrame macro="">
      <xdr:nvGraphicFramePr>
        <xdr:cNvPr id="356214" name="グラフ 1028">
          <a:extLst>
            <a:ext uri="{FF2B5EF4-FFF2-40B4-BE49-F238E27FC236}">
              <a16:creationId xmlns:a16="http://schemas.microsoft.com/office/drawing/2014/main" id="{00000000-0008-0000-1B00-0000766F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123825</xdr:colOff>
      <xdr:row>45</xdr:row>
      <xdr:rowOff>9525</xdr:rowOff>
    </xdr:from>
    <xdr:to>
      <xdr:col>26</xdr:col>
      <xdr:colOff>180974</xdr:colOff>
      <xdr:row>62</xdr:row>
      <xdr:rowOff>95250</xdr:rowOff>
    </xdr:to>
    <xdr:graphicFrame macro="">
      <xdr:nvGraphicFramePr>
        <xdr:cNvPr id="356215" name="グラフ 1029">
          <a:extLst>
            <a:ext uri="{FF2B5EF4-FFF2-40B4-BE49-F238E27FC236}">
              <a16:creationId xmlns:a16="http://schemas.microsoft.com/office/drawing/2014/main" id="{00000000-0008-0000-1B00-0000776F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57150</xdr:colOff>
      <xdr:row>2</xdr:row>
      <xdr:rowOff>28575</xdr:rowOff>
    </xdr:from>
    <xdr:to>
      <xdr:col>26</xdr:col>
      <xdr:colOff>142875</xdr:colOff>
      <xdr:row>15</xdr:row>
      <xdr:rowOff>85725</xdr:rowOff>
    </xdr:to>
    <xdr:graphicFrame macro="">
      <xdr:nvGraphicFramePr>
        <xdr:cNvPr id="356216" name="グラフ 1030">
          <a:extLst>
            <a:ext uri="{FF2B5EF4-FFF2-40B4-BE49-F238E27FC236}">
              <a16:creationId xmlns:a16="http://schemas.microsoft.com/office/drawing/2014/main" id="{00000000-0008-0000-1B00-0000786F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2.xml><?xml version="1.0" encoding="utf-8"?>
<xdr:wsDr xmlns:xdr="http://schemas.openxmlformats.org/drawingml/2006/spreadsheetDrawing" xmlns:a="http://schemas.openxmlformats.org/drawingml/2006/main">
  <xdr:twoCellAnchor>
    <xdr:from>
      <xdr:col>14</xdr:col>
      <xdr:colOff>47625</xdr:colOff>
      <xdr:row>4</xdr:row>
      <xdr:rowOff>47625</xdr:rowOff>
    </xdr:from>
    <xdr:to>
      <xdr:col>26</xdr:col>
      <xdr:colOff>114300</xdr:colOff>
      <xdr:row>16</xdr:row>
      <xdr:rowOff>85725</xdr:rowOff>
    </xdr:to>
    <xdr:graphicFrame macro="">
      <xdr:nvGraphicFramePr>
        <xdr:cNvPr id="363379" name="グラフ 1">
          <a:extLst>
            <a:ext uri="{FF2B5EF4-FFF2-40B4-BE49-F238E27FC236}">
              <a16:creationId xmlns:a16="http://schemas.microsoft.com/office/drawing/2014/main" id="{00000000-0008-0000-1C00-0000738B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28575</xdr:colOff>
      <xdr:row>18</xdr:row>
      <xdr:rowOff>38100</xdr:rowOff>
    </xdr:from>
    <xdr:to>
      <xdr:col>26</xdr:col>
      <xdr:colOff>133350</xdr:colOff>
      <xdr:row>41</xdr:row>
      <xdr:rowOff>123825</xdr:rowOff>
    </xdr:to>
    <xdr:graphicFrame macro="">
      <xdr:nvGraphicFramePr>
        <xdr:cNvPr id="363380" name="グラフ 2">
          <a:extLst>
            <a:ext uri="{FF2B5EF4-FFF2-40B4-BE49-F238E27FC236}">
              <a16:creationId xmlns:a16="http://schemas.microsoft.com/office/drawing/2014/main" id="{00000000-0008-0000-1C00-0000748B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136071</xdr:colOff>
      <xdr:row>41</xdr:row>
      <xdr:rowOff>127165</xdr:rowOff>
    </xdr:from>
    <xdr:to>
      <xdr:col>26</xdr:col>
      <xdr:colOff>218085</xdr:colOff>
      <xdr:row>53</xdr:row>
      <xdr:rowOff>108115</xdr:rowOff>
    </xdr:to>
    <xdr:graphicFrame macro="">
      <xdr:nvGraphicFramePr>
        <xdr:cNvPr id="363381" name="グラフ 3">
          <a:extLst>
            <a:ext uri="{FF2B5EF4-FFF2-40B4-BE49-F238E27FC236}">
              <a16:creationId xmlns:a16="http://schemas.microsoft.com/office/drawing/2014/main" id="{00000000-0008-0000-1C00-0000758B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3.xml><?xml version="1.0" encoding="utf-8"?>
<xdr:wsDr xmlns:xdr="http://schemas.openxmlformats.org/drawingml/2006/spreadsheetDrawing" xmlns:a="http://schemas.openxmlformats.org/drawingml/2006/main">
  <xdr:twoCellAnchor>
    <xdr:from>
      <xdr:col>0</xdr:col>
      <xdr:colOff>104775</xdr:colOff>
      <xdr:row>38</xdr:row>
      <xdr:rowOff>76200</xdr:rowOff>
    </xdr:from>
    <xdr:to>
      <xdr:col>26</xdr:col>
      <xdr:colOff>152400</xdr:colOff>
      <xdr:row>52</xdr:row>
      <xdr:rowOff>66675</xdr:rowOff>
    </xdr:to>
    <xdr:graphicFrame macro="">
      <xdr:nvGraphicFramePr>
        <xdr:cNvPr id="367475" name="グラフ 1">
          <a:extLst>
            <a:ext uri="{FF2B5EF4-FFF2-40B4-BE49-F238E27FC236}">
              <a16:creationId xmlns:a16="http://schemas.microsoft.com/office/drawing/2014/main" id="{00000000-0008-0000-1D00-0000739B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17</xdr:row>
      <xdr:rowOff>28575</xdr:rowOff>
    </xdr:from>
    <xdr:to>
      <xdr:col>26</xdr:col>
      <xdr:colOff>171450</xdr:colOff>
      <xdr:row>38</xdr:row>
      <xdr:rowOff>57150</xdr:rowOff>
    </xdr:to>
    <xdr:graphicFrame macro="">
      <xdr:nvGraphicFramePr>
        <xdr:cNvPr id="367476" name="グラフ 2">
          <a:extLst>
            <a:ext uri="{FF2B5EF4-FFF2-40B4-BE49-F238E27FC236}">
              <a16:creationId xmlns:a16="http://schemas.microsoft.com/office/drawing/2014/main" id="{00000000-0008-0000-1D00-0000749B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14</xdr:col>
      <xdr:colOff>47625</xdr:colOff>
      <xdr:row>4</xdr:row>
      <xdr:rowOff>28575</xdr:rowOff>
    </xdr:from>
    <xdr:to>
      <xdr:col>26</xdr:col>
      <xdr:colOff>171450</xdr:colOff>
      <xdr:row>15</xdr:row>
      <xdr:rowOff>104775</xdr:rowOff>
    </xdr:to>
    <xdr:graphicFrame macro="">
      <xdr:nvGraphicFramePr>
        <xdr:cNvPr id="367477" name="グラフ 3">
          <a:extLst>
            <a:ext uri="{FF2B5EF4-FFF2-40B4-BE49-F238E27FC236}">
              <a16:creationId xmlns:a16="http://schemas.microsoft.com/office/drawing/2014/main" id="{00000000-0008-0000-1D00-0000759B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0.85843</cdr:x>
      <cdr:y>0.76585</cdr:y>
    </cdr:from>
    <cdr:to>
      <cdr:x>0.89458</cdr:x>
      <cdr:y>0.8439</cdr:y>
    </cdr:to>
    <cdr:sp macro="" textlink="">
      <cdr:nvSpPr>
        <cdr:cNvPr id="3" name="正方形/長方形 2"/>
        <cdr:cNvSpPr/>
      </cdr:nvSpPr>
      <cdr:spPr>
        <a:xfrm xmlns:a="http://schemas.openxmlformats.org/drawingml/2006/main">
          <a:off x="5429250" y="1495425"/>
          <a:ext cx="228601" cy="152400"/>
        </a:xfrm>
        <a:prstGeom xmlns:a="http://schemas.openxmlformats.org/drawingml/2006/main" prst="rect">
          <a:avLst/>
        </a:prstGeom>
        <a:solidFill xmlns:a="http://schemas.openxmlformats.org/drawingml/2006/main">
          <a:sysClr val="window" lastClr="FFFFFF"/>
        </a:solidFill>
        <a:ln xmlns:a="http://schemas.openxmlformats.org/drawingml/2006/main" w="9525">
          <a:solidFill>
            <a:srgbClr val="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ja-JP"/>
        </a:p>
      </cdr:txBody>
    </cdr:sp>
  </cdr:relSizeAnchor>
  <cdr:relSizeAnchor xmlns:cdr="http://schemas.openxmlformats.org/drawingml/2006/chartDrawing">
    <cdr:from>
      <cdr:x>0.85141</cdr:x>
      <cdr:y>0.75772</cdr:y>
    </cdr:from>
    <cdr:to>
      <cdr:x>0.91165</cdr:x>
      <cdr:y>0.86504</cdr:y>
    </cdr:to>
    <cdr:sp macro="" textlink="">
      <cdr:nvSpPr>
        <cdr:cNvPr id="2" name="テキスト ボックス 1"/>
        <cdr:cNvSpPr txBox="1"/>
      </cdr:nvSpPr>
      <cdr:spPr>
        <a:xfrm xmlns:a="http://schemas.openxmlformats.org/drawingml/2006/main">
          <a:off x="5384800" y="1479550"/>
          <a:ext cx="381001" cy="209550"/>
        </a:xfrm>
        <a:prstGeom xmlns:a="http://schemas.openxmlformats.org/drawingml/2006/main" prst="rect">
          <a:avLst/>
        </a:prstGeom>
        <a:noFill xmlns:a="http://schemas.openxmlformats.org/drawingml/2006/main"/>
        <a:ln xmlns:a="http://schemas.openxmlformats.org/drawingml/2006/main">
          <a:noFill/>
        </a:ln>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altLang="ja-JP" sz="700"/>
            <a:t>1.5%</a:t>
          </a:r>
          <a:endParaRPr lang="ja-JP" altLang="en-US" sz="700"/>
        </a:p>
      </cdr:txBody>
    </cdr:sp>
  </cdr:relSizeAnchor>
</c:userShapes>
</file>

<file path=xl/drawings/drawing5.xml><?xml version="1.0" encoding="utf-8"?>
<xdr:wsDr xmlns:xdr="http://schemas.openxmlformats.org/drawingml/2006/spreadsheetDrawing" xmlns:a="http://schemas.openxmlformats.org/drawingml/2006/main">
  <xdr:twoCellAnchor>
    <xdr:from>
      <xdr:col>13</xdr:col>
      <xdr:colOff>57150</xdr:colOff>
      <xdr:row>2</xdr:row>
      <xdr:rowOff>47625</xdr:rowOff>
    </xdr:from>
    <xdr:to>
      <xdr:col>26</xdr:col>
      <xdr:colOff>190500</xdr:colOff>
      <xdr:row>16</xdr:row>
      <xdr:rowOff>104775</xdr:rowOff>
    </xdr:to>
    <xdr:graphicFrame macro="">
      <xdr:nvGraphicFramePr>
        <xdr:cNvPr id="201587" name="グラフ 1">
          <a:extLst>
            <a:ext uri="{FF2B5EF4-FFF2-40B4-BE49-F238E27FC236}">
              <a16:creationId xmlns:a16="http://schemas.microsoft.com/office/drawing/2014/main" id="{00000000-0008-0000-0200-00007313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57150</xdr:colOff>
      <xdr:row>18</xdr:row>
      <xdr:rowOff>47625</xdr:rowOff>
    </xdr:from>
    <xdr:to>
      <xdr:col>26</xdr:col>
      <xdr:colOff>123825</xdr:colOff>
      <xdr:row>44</xdr:row>
      <xdr:rowOff>95250</xdr:rowOff>
    </xdr:to>
    <xdr:graphicFrame macro="">
      <xdr:nvGraphicFramePr>
        <xdr:cNvPr id="201588" name="グラフ 2">
          <a:extLst>
            <a:ext uri="{FF2B5EF4-FFF2-40B4-BE49-F238E27FC236}">
              <a16:creationId xmlns:a16="http://schemas.microsoft.com/office/drawing/2014/main" id="{00000000-0008-0000-0200-00007413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57150</xdr:colOff>
      <xdr:row>45</xdr:row>
      <xdr:rowOff>0</xdr:rowOff>
    </xdr:from>
    <xdr:to>
      <xdr:col>26</xdr:col>
      <xdr:colOff>171450</xdr:colOff>
      <xdr:row>60</xdr:row>
      <xdr:rowOff>85725</xdr:rowOff>
    </xdr:to>
    <xdr:graphicFrame macro="">
      <xdr:nvGraphicFramePr>
        <xdr:cNvPr id="201589" name="グラフ 3">
          <a:extLst>
            <a:ext uri="{FF2B5EF4-FFF2-40B4-BE49-F238E27FC236}">
              <a16:creationId xmlns:a16="http://schemas.microsoft.com/office/drawing/2014/main" id="{00000000-0008-0000-0200-00007513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13</xdr:col>
      <xdr:colOff>19050</xdr:colOff>
      <xdr:row>2</xdr:row>
      <xdr:rowOff>28575</xdr:rowOff>
    </xdr:from>
    <xdr:to>
      <xdr:col>26</xdr:col>
      <xdr:colOff>171450</xdr:colOff>
      <xdr:row>14</xdr:row>
      <xdr:rowOff>85725</xdr:rowOff>
    </xdr:to>
    <xdr:graphicFrame macro="">
      <xdr:nvGraphicFramePr>
        <xdr:cNvPr id="205684" name="グラフ 1">
          <a:extLst>
            <a:ext uri="{FF2B5EF4-FFF2-40B4-BE49-F238E27FC236}">
              <a16:creationId xmlns:a16="http://schemas.microsoft.com/office/drawing/2014/main" id="{00000000-0008-0000-0300-00007423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xdr:colOff>
      <xdr:row>16</xdr:row>
      <xdr:rowOff>47625</xdr:rowOff>
    </xdr:from>
    <xdr:to>
      <xdr:col>26</xdr:col>
      <xdr:colOff>180975</xdr:colOff>
      <xdr:row>43</xdr:row>
      <xdr:rowOff>114300</xdr:rowOff>
    </xdr:to>
    <xdr:graphicFrame macro="">
      <xdr:nvGraphicFramePr>
        <xdr:cNvPr id="205685" name="グラフ 2">
          <a:extLst>
            <a:ext uri="{FF2B5EF4-FFF2-40B4-BE49-F238E27FC236}">
              <a16:creationId xmlns:a16="http://schemas.microsoft.com/office/drawing/2014/main" id="{00000000-0008-0000-0300-00007523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44</xdr:row>
      <xdr:rowOff>38100</xdr:rowOff>
    </xdr:from>
    <xdr:to>
      <xdr:col>26</xdr:col>
      <xdr:colOff>180975</xdr:colOff>
      <xdr:row>64</xdr:row>
      <xdr:rowOff>28575</xdr:rowOff>
    </xdr:to>
    <xdr:graphicFrame macro="">
      <xdr:nvGraphicFramePr>
        <xdr:cNvPr id="205686" name="グラフ 4">
          <a:extLst>
            <a:ext uri="{FF2B5EF4-FFF2-40B4-BE49-F238E27FC236}">
              <a16:creationId xmlns:a16="http://schemas.microsoft.com/office/drawing/2014/main" id="{00000000-0008-0000-0300-00007623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0</xdr:col>
      <xdr:colOff>47625</xdr:colOff>
      <xdr:row>47</xdr:row>
      <xdr:rowOff>38100</xdr:rowOff>
    </xdr:from>
    <xdr:to>
      <xdr:col>26</xdr:col>
      <xdr:colOff>190500</xdr:colOff>
      <xdr:row>63</xdr:row>
      <xdr:rowOff>76200</xdr:rowOff>
    </xdr:to>
    <xdr:graphicFrame macro="">
      <xdr:nvGraphicFramePr>
        <xdr:cNvPr id="209786" name="グラフ 1027">
          <a:extLst>
            <a:ext uri="{FF2B5EF4-FFF2-40B4-BE49-F238E27FC236}">
              <a16:creationId xmlns:a16="http://schemas.microsoft.com/office/drawing/2014/main" id="{00000000-0008-0000-0400-00007A33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66675</xdr:colOff>
      <xdr:row>2</xdr:row>
      <xdr:rowOff>28575</xdr:rowOff>
    </xdr:from>
    <xdr:to>
      <xdr:col>26</xdr:col>
      <xdr:colOff>190500</xdr:colOff>
      <xdr:row>11</xdr:row>
      <xdr:rowOff>142875</xdr:rowOff>
    </xdr:to>
    <xdr:graphicFrame macro="">
      <xdr:nvGraphicFramePr>
        <xdr:cNvPr id="209787" name="グラフ 1032">
          <a:extLst>
            <a:ext uri="{FF2B5EF4-FFF2-40B4-BE49-F238E27FC236}">
              <a16:creationId xmlns:a16="http://schemas.microsoft.com/office/drawing/2014/main" id="{00000000-0008-0000-0400-00007B33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13</xdr:row>
      <xdr:rowOff>47625</xdr:rowOff>
    </xdr:from>
    <xdr:to>
      <xdr:col>26</xdr:col>
      <xdr:colOff>190500</xdr:colOff>
      <xdr:row>47</xdr:row>
      <xdr:rowOff>9525</xdr:rowOff>
    </xdr:to>
    <xdr:graphicFrame macro="">
      <xdr:nvGraphicFramePr>
        <xdr:cNvPr id="209788" name="グラフ 1033">
          <a:extLst>
            <a:ext uri="{FF2B5EF4-FFF2-40B4-BE49-F238E27FC236}">
              <a16:creationId xmlns:a16="http://schemas.microsoft.com/office/drawing/2014/main" id="{00000000-0008-0000-0400-00007C33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13</xdr:col>
      <xdr:colOff>85725</xdr:colOff>
      <xdr:row>2</xdr:row>
      <xdr:rowOff>47625</xdr:rowOff>
    </xdr:from>
    <xdr:to>
      <xdr:col>26</xdr:col>
      <xdr:colOff>123825</xdr:colOff>
      <xdr:row>16</xdr:row>
      <xdr:rowOff>76200</xdr:rowOff>
    </xdr:to>
    <xdr:graphicFrame macro="">
      <xdr:nvGraphicFramePr>
        <xdr:cNvPr id="213875" name="グラフ 1">
          <a:extLst>
            <a:ext uri="{FF2B5EF4-FFF2-40B4-BE49-F238E27FC236}">
              <a16:creationId xmlns:a16="http://schemas.microsoft.com/office/drawing/2014/main" id="{00000000-0008-0000-0500-00007343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38100</xdr:colOff>
      <xdr:row>18</xdr:row>
      <xdr:rowOff>38100</xdr:rowOff>
    </xdr:from>
    <xdr:to>
      <xdr:col>26</xdr:col>
      <xdr:colOff>180975</xdr:colOff>
      <xdr:row>43</xdr:row>
      <xdr:rowOff>66675</xdr:rowOff>
    </xdr:to>
    <xdr:graphicFrame macro="">
      <xdr:nvGraphicFramePr>
        <xdr:cNvPr id="213876" name="グラフ 2">
          <a:extLst>
            <a:ext uri="{FF2B5EF4-FFF2-40B4-BE49-F238E27FC236}">
              <a16:creationId xmlns:a16="http://schemas.microsoft.com/office/drawing/2014/main" id="{00000000-0008-0000-0500-00007443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47625</xdr:colOff>
      <xdr:row>43</xdr:row>
      <xdr:rowOff>123825</xdr:rowOff>
    </xdr:from>
    <xdr:to>
      <xdr:col>26</xdr:col>
      <xdr:colOff>180975</xdr:colOff>
      <xdr:row>59</xdr:row>
      <xdr:rowOff>95250</xdr:rowOff>
    </xdr:to>
    <xdr:graphicFrame macro="">
      <xdr:nvGraphicFramePr>
        <xdr:cNvPr id="213877" name="グラフ 3">
          <a:extLst>
            <a:ext uri="{FF2B5EF4-FFF2-40B4-BE49-F238E27FC236}">
              <a16:creationId xmlns:a16="http://schemas.microsoft.com/office/drawing/2014/main" id="{00000000-0008-0000-0500-0000754303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38100</xdr:colOff>
      <xdr:row>54</xdr:row>
      <xdr:rowOff>0</xdr:rowOff>
    </xdr:from>
    <xdr:to>
      <xdr:col>26</xdr:col>
      <xdr:colOff>219075</xdr:colOff>
      <xdr:row>74</xdr:row>
      <xdr:rowOff>95250</xdr:rowOff>
    </xdr:to>
    <xdr:graphicFrame macro="">
      <xdr:nvGraphicFramePr>
        <xdr:cNvPr id="23361699" name="グラフ 3">
          <a:extLst>
            <a:ext uri="{FF2B5EF4-FFF2-40B4-BE49-F238E27FC236}">
              <a16:creationId xmlns:a16="http://schemas.microsoft.com/office/drawing/2014/main" id="{00000000-0008-0000-0600-0000A37864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66675</xdr:colOff>
      <xdr:row>21</xdr:row>
      <xdr:rowOff>57150</xdr:rowOff>
    </xdr:from>
    <xdr:to>
      <xdr:col>26</xdr:col>
      <xdr:colOff>219075</xdr:colOff>
      <xdr:row>53</xdr:row>
      <xdr:rowOff>133350</xdr:rowOff>
    </xdr:to>
    <xdr:graphicFrame macro="">
      <xdr:nvGraphicFramePr>
        <xdr:cNvPr id="23361700" name="グラフ 4">
          <a:extLst>
            <a:ext uri="{FF2B5EF4-FFF2-40B4-BE49-F238E27FC236}">
              <a16:creationId xmlns:a16="http://schemas.microsoft.com/office/drawing/2014/main" id="{00000000-0008-0000-0600-0000A47864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85725</xdr:colOff>
      <xdr:row>2</xdr:row>
      <xdr:rowOff>85725</xdr:rowOff>
    </xdr:from>
    <xdr:to>
      <xdr:col>26</xdr:col>
      <xdr:colOff>171450</xdr:colOff>
      <xdr:row>19</xdr:row>
      <xdr:rowOff>66675</xdr:rowOff>
    </xdr:to>
    <xdr:graphicFrame macro="">
      <xdr:nvGraphicFramePr>
        <xdr:cNvPr id="23361701" name="グラフ 13">
          <a:extLst>
            <a:ext uri="{FF2B5EF4-FFF2-40B4-BE49-F238E27FC236}">
              <a16:creationId xmlns:a16="http://schemas.microsoft.com/office/drawing/2014/main" id="{00000000-0008-0000-0600-0000A578640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9.xml"/><Relationship Id="rId1" Type="http://schemas.openxmlformats.org/officeDocument/2006/relationships/printerSettings" Target="../printerSettings/printerSettings17.bin"/><Relationship Id="rId4" Type="http://schemas.openxmlformats.org/officeDocument/2006/relationships/comments" Target="../comments2.xml"/></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31.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3.x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1.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9" tint="0.59999389629810485"/>
  </sheetPr>
  <dimension ref="A1:BL69"/>
  <sheetViews>
    <sheetView showGridLines="0" view="pageBreakPreview" zoomScaleNormal="100" zoomScaleSheetLayoutView="100" workbookViewId="0">
      <selection activeCell="B3" sqref="B3:AA7"/>
    </sheetView>
  </sheetViews>
  <sheetFormatPr defaultColWidth="10.28515625" defaultRowHeight="10.5"/>
  <cols>
    <col min="1" max="26" width="3.5703125" style="336" customWidth="1"/>
    <col min="27" max="27" width="4.28515625" style="336" customWidth="1"/>
    <col min="28" max="28" width="1.7109375" style="336" customWidth="1"/>
    <col min="29" max="29" width="14.7109375" style="336" customWidth="1"/>
    <col min="30" max="32" width="7.28515625" style="336" customWidth="1"/>
    <col min="33" max="33" width="1.7109375" style="336" customWidth="1"/>
    <col min="34" max="34" width="14.7109375" style="336" customWidth="1"/>
    <col min="35" max="38" width="7.28515625" style="336" customWidth="1"/>
    <col min="39" max="39" width="15.85546875" style="336" bestFit="1" customWidth="1"/>
    <col min="40" max="40" width="7.140625" style="336" bestFit="1" customWidth="1"/>
    <col min="41" max="41" width="5.42578125" style="336" bestFit="1" customWidth="1"/>
    <col min="42" max="43" width="7.140625" style="336" bestFit="1" customWidth="1"/>
    <col min="44" max="44" width="8.28515625" style="336" bestFit="1" customWidth="1"/>
    <col min="45" max="45" width="5.42578125" style="336" bestFit="1" customWidth="1"/>
    <col min="46" max="53" width="5.42578125" style="336" customWidth="1"/>
    <col min="54" max="54" width="1.7109375" style="336" customWidth="1"/>
    <col min="55" max="55" width="14.7109375" style="336" customWidth="1"/>
    <col min="56" max="58" width="6.42578125" style="336" customWidth="1"/>
    <col min="59" max="59" width="1.7109375" style="336" customWidth="1"/>
    <col min="60" max="60" width="14.7109375" style="336" customWidth="1"/>
    <col min="61" max="64" width="6.42578125" style="336" customWidth="1"/>
    <col min="65" max="16384" width="10.28515625" style="336"/>
  </cols>
  <sheetData>
    <row r="1" spans="1:64" ht="21" customHeight="1" thickBot="1">
      <c r="A1" s="835">
        <v>25</v>
      </c>
      <c r="B1" s="835"/>
      <c r="C1" s="494" t="s">
        <v>184</v>
      </c>
      <c r="D1" s="494"/>
      <c r="E1" s="494"/>
      <c r="F1" s="494"/>
      <c r="G1" s="494"/>
      <c r="H1" s="494"/>
      <c r="I1" s="494"/>
      <c r="J1" s="494"/>
      <c r="K1" s="494"/>
      <c r="L1" s="494"/>
      <c r="M1" s="494"/>
      <c r="N1" s="494"/>
      <c r="O1" s="494"/>
      <c r="P1" s="494"/>
      <c r="Q1" s="494"/>
      <c r="R1" s="494"/>
      <c r="S1" s="494"/>
      <c r="T1" s="494"/>
      <c r="U1" s="494"/>
      <c r="V1" s="841" t="s">
        <v>521</v>
      </c>
      <c r="W1" s="841"/>
      <c r="X1" s="841"/>
      <c r="Y1" s="841"/>
      <c r="Z1" s="841"/>
      <c r="AA1" s="841"/>
      <c r="AC1" s="336" t="s">
        <v>466</v>
      </c>
      <c r="BC1" s="336" t="s">
        <v>254</v>
      </c>
    </row>
    <row r="3" spans="1:64" ht="10.5" customHeight="1">
      <c r="B3" s="840" t="s">
        <v>847</v>
      </c>
      <c r="C3" s="840"/>
      <c r="D3" s="840"/>
      <c r="E3" s="840"/>
      <c r="F3" s="840"/>
      <c r="G3" s="840"/>
      <c r="H3" s="840"/>
      <c r="I3" s="840"/>
      <c r="J3" s="840"/>
      <c r="K3" s="840"/>
      <c r="L3" s="840"/>
      <c r="M3" s="840"/>
      <c r="N3" s="840"/>
      <c r="O3" s="840"/>
      <c r="P3" s="840"/>
      <c r="Q3" s="840"/>
      <c r="R3" s="840"/>
      <c r="S3" s="840"/>
      <c r="T3" s="840"/>
      <c r="U3" s="840"/>
      <c r="V3" s="840"/>
      <c r="W3" s="840"/>
      <c r="X3" s="840"/>
      <c r="Y3" s="840"/>
      <c r="Z3" s="840"/>
      <c r="AA3" s="840"/>
      <c r="AC3" s="336" t="s">
        <v>185</v>
      </c>
      <c r="AH3" s="336" t="s">
        <v>97</v>
      </c>
      <c r="AN3" s="336" t="s">
        <v>690</v>
      </c>
      <c r="BC3" s="336" t="s">
        <v>185</v>
      </c>
      <c r="BH3" s="336" t="s">
        <v>97</v>
      </c>
    </row>
    <row r="4" spans="1:64" ht="11.25" customHeight="1" thickBot="1">
      <c r="B4" s="840"/>
      <c r="C4" s="840"/>
      <c r="D4" s="840"/>
      <c r="E4" s="840"/>
      <c r="F4" s="840"/>
      <c r="G4" s="840"/>
      <c r="H4" s="840"/>
      <c r="I4" s="840"/>
      <c r="J4" s="840"/>
      <c r="K4" s="840"/>
      <c r="L4" s="840"/>
      <c r="M4" s="840"/>
      <c r="N4" s="840"/>
      <c r="O4" s="840"/>
      <c r="P4" s="840"/>
      <c r="Q4" s="840"/>
      <c r="R4" s="840"/>
      <c r="S4" s="840"/>
      <c r="T4" s="840"/>
      <c r="U4" s="840"/>
      <c r="V4" s="840"/>
      <c r="W4" s="840"/>
      <c r="X4" s="840"/>
      <c r="Y4" s="840"/>
      <c r="Z4" s="840"/>
      <c r="AA4" s="840"/>
      <c r="AN4" s="336" t="str">
        <f>CONCATENATE("定年制の有無について、「あり」と回答した事業所は全体で",TEXT(AD6,"0.0％"),"となった。")</f>
        <v>定年制の有無について、「あり」と回答した事業所は全体で58.9%となった。</v>
      </c>
    </row>
    <row r="5" spans="1:64" ht="11.25" customHeight="1" thickBot="1">
      <c r="B5" s="840"/>
      <c r="C5" s="840"/>
      <c r="D5" s="840"/>
      <c r="E5" s="840"/>
      <c r="F5" s="840"/>
      <c r="G5" s="840"/>
      <c r="H5" s="840"/>
      <c r="I5" s="840"/>
      <c r="J5" s="840"/>
      <c r="K5" s="840"/>
      <c r="L5" s="840"/>
      <c r="M5" s="840"/>
      <c r="N5" s="840"/>
      <c r="O5" s="840"/>
      <c r="P5" s="840"/>
      <c r="Q5" s="840"/>
      <c r="R5" s="840"/>
      <c r="S5" s="840"/>
      <c r="T5" s="840"/>
      <c r="U5" s="840"/>
      <c r="V5" s="840"/>
      <c r="W5" s="840"/>
      <c r="X5" s="840"/>
      <c r="Y5" s="840"/>
      <c r="Z5" s="840"/>
      <c r="AA5" s="840"/>
      <c r="AC5" s="577"/>
      <c r="AD5" s="579" t="s">
        <v>124</v>
      </c>
      <c r="AE5" s="579" t="s">
        <v>125</v>
      </c>
      <c r="AF5" s="579" t="s">
        <v>23</v>
      </c>
      <c r="AH5" s="577"/>
      <c r="AI5" s="579" t="s">
        <v>124</v>
      </c>
      <c r="AJ5" s="579" t="s">
        <v>125</v>
      </c>
      <c r="AK5" s="579" t="s">
        <v>23</v>
      </c>
      <c r="AL5" s="582" t="s">
        <v>556</v>
      </c>
      <c r="AN5" s="336" t="s">
        <v>691</v>
      </c>
      <c r="AP5" s="779" t="s">
        <v>692</v>
      </c>
      <c r="AQ5" s="779" t="s">
        <v>693</v>
      </c>
      <c r="AR5" s="779" t="s">
        <v>694</v>
      </c>
      <c r="AS5" s="336" t="s">
        <v>695</v>
      </c>
      <c r="BC5" s="408"/>
      <c r="BD5" s="342" t="s">
        <v>124</v>
      </c>
      <c r="BE5" s="339" t="s">
        <v>125</v>
      </c>
      <c r="BF5" s="340" t="s">
        <v>23</v>
      </c>
      <c r="BH5" s="408"/>
      <c r="BI5" s="342" t="s">
        <v>124</v>
      </c>
      <c r="BJ5" s="339" t="s">
        <v>125</v>
      </c>
      <c r="BK5" s="343" t="s">
        <v>23</v>
      </c>
      <c r="BL5" s="344" t="s">
        <v>556</v>
      </c>
    </row>
    <row r="6" spans="1:64" ht="11.25" customHeight="1" thickBot="1">
      <c r="B6" s="840"/>
      <c r="C6" s="840"/>
      <c r="D6" s="840"/>
      <c r="E6" s="840"/>
      <c r="F6" s="840"/>
      <c r="G6" s="840"/>
      <c r="H6" s="840"/>
      <c r="I6" s="840"/>
      <c r="J6" s="840"/>
      <c r="K6" s="840"/>
      <c r="L6" s="840"/>
      <c r="M6" s="840"/>
      <c r="N6" s="840"/>
      <c r="O6" s="840"/>
      <c r="P6" s="840"/>
      <c r="Q6" s="840"/>
      <c r="R6" s="840"/>
      <c r="S6" s="840"/>
      <c r="T6" s="840"/>
      <c r="U6" s="840"/>
      <c r="V6" s="840"/>
      <c r="W6" s="840"/>
      <c r="X6" s="840"/>
      <c r="Y6" s="840"/>
      <c r="Z6" s="840"/>
      <c r="AA6" s="840"/>
      <c r="AC6" s="579" t="s">
        <v>558</v>
      </c>
      <c r="AD6" s="685">
        <f>BD6</f>
        <v>0.58900279589934768</v>
      </c>
      <c r="AE6" s="685">
        <f>BE6</f>
        <v>0.36812674743709228</v>
      </c>
      <c r="AF6" s="685">
        <f>BF6</f>
        <v>4.2870456663560111E-2</v>
      </c>
      <c r="AH6" s="579" t="s">
        <v>558</v>
      </c>
      <c r="AI6" s="682">
        <f>BI6</f>
        <v>632</v>
      </c>
      <c r="AJ6" s="682">
        <f>BJ6</f>
        <v>395</v>
      </c>
      <c r="AK6" s="682">
        <f>BK6</f>
        <v>46</v>
      </c>
      <c r="AL6" s="686">
        <f>+SUM(AI6:AK6)</f>
        <v>1073</v>
      </c>
      <c r="AN6" s="336" t="s">
        <v>718</v>
      </c>
      <c r="AP6" s="779" t="s">
        <v>697</v>
      </c>
      <c r="AQ6" s="779" t="s">
        <v>706</v>
      </c>
      <c r="AR6" s="779"/>
      <c r="AS6" s="336" t="s">
        <v>719</v>
      </c>
      <c r="BC6" s="345" t="s">
        <v>558</v>
      </c>
      <c r="BD6" s="411">
        <f>+BI6/$BL6</f>
        <v>0.58900279589934768</v>
      </c>
      <c r="BE6" s="412">
        <f>+BJ6/$BL6</f>
        <v>0.36812674743709228</v>
      </c>
      <c r="BF6" s="413">
        <f>+BK6/$BL6</f>
        <v>4.2870456663560111E-2</v>
      </c>
      <c r="BH6" s="337" t="s">
        <v>558</v>
      </c>
      <c r="BI6" s="414">
        <f>+集計・資料①!BA32</f>
        <v>632</v>
      </c>
      <c r="BJ6" s="415">
        <f>+集計・資料①!BB32</f>
        <v>395</v>
      </c>
      <c r="BK6" s="416">
        <f>+集計・資料①!BC32</f>
        <v>46</v>
      </c>
      <c r="BL6" s="417">
        <f>+SUM(BI6:BK6)</f>
        <v>1073</v>
      </c>
    </row>
    <row r="7" spans="1:64" ht="17.25" customHeight="1">
      <c r="B7" s="840"/>
      <c r="C7" s="840"/>
      <c r="D7" s="840"/>
      <c r="E7" s="840"/>
      <c r="F7" s="840"/>
      <c r="G7" s="840"/>
      <c r="H7" s="840"/>
      <c r="I7" s="840"/>
      <c r="J7" s="840"/>
      <c r="K7" s="840"/>
      <c r="L7" s="840"/>
      <c r="M7" s="840"/>
      <c r="N7" s="840"/>
      <c r="O7" s="840"/>
      <c r="P7" s="840"/>
      <c r="Q7" s="840"/>
      <c r="R7" s="840"/>
      <c r="S7" s="840"/>
      <c r="T7" s="840"/>
      <c r="U7" s="840"/>
      <c r="V7" s="840"/>
      <c r="W7" s="840"/>
      <c r="X7" s="840"/>
      <c r="Y7" s="840"/>
      <c r="Z7" s="840"/>
      <c r="AA7" s="840"/>
      <c r="AP7" s="779" t="s">
        <v>713</v>
      </c>
      <c r="AQ7" s="779"/>
      <c r="AR7" s="779"/>
      <c r="AS7" s="336" t="s">
        <v>720</v>
      </c>
    </row>
    <row r="8" spans="1:64" ht="13.5" customHeight="1">
      <c r="B8" s="336" t="s">
        <v>56</v>
      </c>
      <c r="C8" s="504"/>
      <c r="D8" s="504"/>
      <c r="E8" s="504"/>
      <c r="F8" s="504"/>
      <c r="G8" s="504"/>
      <c r="H8" s="504"/>
      <c r="I8" s="504"/>
      <c r="J8" s="504"/>
      <c r="K8" s="504"/>
      <c r="L8" s="504"/>
      <c r="M8" s="504"/>
      <c r="O8" s="405"/>
      <c r="P8" s="406"/>
      <c r="Q8" s="406"/>
      <c r="R8" s="406"/>
      <c r="S8" s="406"/>
      <c r="T8" s="406"/>
      <c r="U8" s="406"/>
      <c r="V8" s="406"/>
      <c r="W8" s="406"/>
      <c r="X8" s="406"/>
      <c r="Y8" s="406"/>
      <c r="Z8" s="406"/>
      <c r="AA8" s="407"/>
      <c r="AC8" s="336" t="s">
        <v>186</v>
      </c>
      <c r="AH8" s="336" t="s">
        <v>98</v>
      </c>
      <c r="AN8" s="336" t="str">
        <f>CONCATENATE(AN6,AP6,AQ6,AR6,AS6,AP7,AQ7,AR7,AS7)</f>
        <v>業種別では、「情報通信業」「運輸業」において、定年制の導入率が高いが、「飲食店・宿泊業」は低い。</v>
      </c>
      <c r="BC8" s="336" t="s">
        <v>186</v>
      </c>
      <c r="BH8" s="336" t="s">
        <v>98</v>
      </c>
    </row>
    <row r="9" spans="1:64" ht="13.5" customHeight="1" thickBot="1">
      <c r="B9" s="504"/>
      <c r="C9" s="504"/>
      <c r="D9" s="504"/>
      <c r="E9" s="504"/>
      <c r="F9" s="504"/>
      <c r="G9" s="504"/>
      <c r="H9" s="504"/>
      <c r="I9" s="504"/>
      <c r="J9" s="504"/>
      <c r="K9" s="504"/>
      <c r="L9" s="504"/>
      <c r="M9" s="504"/>
      <c r="O9" s="409"/>
      <c r="P9" s="388"/>
      <c r="Q9" s="388"/>
      <c r="R9" s="388"/>
      <c r="S9" s="388"/>
      <c r="T9" s="388"/>
      <c r="U9" s="388"/>
      <c r="V9" s="388"/>
      <c r="W9" s="388"/>
      <c r="X9" s="388"/>
      <c r="Y9" s="388"/>
      <c r="Z9" s="388"/>
      <c r="AA9" s="410"/>
      <c r="AN9" s="336" t="s">
        <v>698</v>
      </c>
    </row>
    <row r="10" spans="1:64" ht="12.75" customHeight="1" thickBot="1">
      <c r="B10" s="838" t="s">
        <v>549</v>
      </c>
      <c r="C10" s="838"/>
      <c r="D10" s="838"/>
      <c r="E10" s="838"/>
      <c r="F10" s="842">
        <f>+集計・資料①!BD32</f>
        <v>62.641357027463648</v>
      </c>
      <c r="G10" s="842"/>
      <c r="H10" s="837" t="s">
        <v>546</v>
      </c>
      <c r="I10" s="837"/>
      <c r="J10" s="837"/>
      <c r="K10" s="837"/>
      <c r="L10" s="834">
        <f>+集計・資料①!BD18</f>
        <v>62.5</v>
      </c>
      <c r="M10" s="834"/>
      <c r="O10" s="409"/>
      <c r="P10" s="388"/>
      <c r="Q10" s="388"/>
      <c r="R10" s="388"/>
      <c r="S10" s="388"/>
      <c r="T10" s="388"/>
      <c r="U10" s="388"/>
      <c r="V10" s="388"/>
      <c r="W10" s="388"/>
      <c r="X10" s="388"/>
      <c r="Y10" s="388"/>
      <c r="Z10" s="388"/>
      <c r="AA10" s="410"/>
      <c r="AC10" s="580" t="s">
        <v>550</v>
      </c>
      <c r="AD10" s="581" t="s">
        <v>124</v>
      </c>
      <c r="AE10" s="581" t="s">
        <v>125</v>
      </c>
      <c r="AF10" s="581" t="s">
        <v>23</v>
      </c>
      <c r="AH10" s="582" t="s">
        <v>550</v>
      </c>
      <c r="AI10" s="579" t="s">
        <v>124</v>
      </c>
      <c r="AJ10" s="579" t="s">
        <v>125</v>
      </c>
      <c r="AK10" s="579" t="s">
        <v>23</v>
      </c>
      <c r="AL10" s="582" t="s">
        <v>556</v>
      </c>
      <c r="AN10" s="336" t="s">
        <v>846</v>
      </c>
      <c r="BC10" s="418" t="s">
        <v>550</v>
      </c>
      <c r="BD10" s="419" t="s">
        <v>124</v>
      </c>
      <c r="BE10" s="420" t="s">
        <v>125</v>
      </c>
      <c r="BF10" s="421" t="s">
        <v>23</v>
      </c>
      <c r="BH10" s="42" t="s">
        <v>550</v>
      </c>
      <c r="BI10" s="338" t="s">
        <v>124</v>
      </c>
      <c r="BJ10" s="339" t="s">
        <v>125</v>
      </c>
      <c r="BK10" s="343" t="s">
        <v>23</v>
      </c>
      <c r="BL10" s="344" t="s">
        <v>556</v>
      </c>
    </row>
    <row r="11" spans="1:64" ht="12.75" customHeight="1">
      <c r="B11" s="837" t="s">
        <v>548</v>
      </c>
      <c r="C11" s="837"/>
      <c r="D11" s="837"/>
      <c r="E11" s="837"/>
      <c r="F11" s="839">
        <f>+集計・資料①!BD30</f>
        <v>63.180327868852459</v>
      </c>
      <c r="G11" s="839"/>
      <c r="H11" s="837" t="s">
        <v>541</v>
      </c>
      <c r="I11" s="837"/>
      <c r="J11" s="837"/>
      <c r="K11" s="837"/>
      <c r="L11" s="836">
        <f>+集計・資料①!BD16</f>
        <v>61</v>
      </c>
      <c r="M11" s="836"/>
      <c r="O11" s="409"/>
      <c r="P11" s="388"/>
      <c r="Q11" s="388"/>
      <c r="R11" s="388"/>
      <c r="S11" s="388"/>
      <c r="T11" s="388"/>
      <c r="U11" s="388"/>
      <c r="V11" s="388"/>
      <c r="W11" s="388"/>
      <c r="X11" s="388"/>
      <c r="Y11" s="388"/>
      <c r="Z11" s="388"/>
      <c r="AA11" s="410"/>
      <c r="AC11" s="573" t="s">
        <v>403</v>
      </c>
      <c r="AD11" s="830">
        <f>BD23</f>
        <v>0.5506607929515418</v>
      </c>
      <c r="AE11" s="681">
        <f>BE23</f>
        <v>0.39207048458149779</v>
      </c>
      <c r="AF11" s="681">
        <f>BF23</f>
        <v>5.7268722466960353E-2</v>
      </c>
      <c r="AH11" s="573" t="s">
        <v>403</v>
      </c>
      <c r="AI11" s="682">
        <f>BI23</f>
        <v>125</v>
      </c>
      <c r="AJ11" s="682">
        <f>BJ23</f>
        <v>89</v>
      </c>
      <c r="AK11" s="682">
        <f>BK23</f>
        <v>13</v>
      </c>
      <c r="AL11" s="682">
        <f>BL23</f>
        <v>227</v>
      </c>
      <c r="AN11" s="780" t="s">
        <v>699</v>
      </c>
      <c r="AO11" s="781"/>
      <c r="AP11" s="781"/>
      <c r="AQ11" s="781"/>
      <c r="AR11" s="781"/>
      <c r="AS11" s="781"/>
      <c r="AT11" s="781"/>
      <c r="AU11" s="781"/>
      <c r="AV11" s="781"/>
      <c r="AW11" s="781"/>
      <c r="AX11" s="781"/>
      <c r="AY11" s="781"/>
      <c r="BC11" s="422" t="s">
        <v>557</v>
      </c>
      <c r="BD11" s="423" t="e">
        <f t="shared" ref="BD11:BD23" si="0">+BI11/$BL11</f>
        <v>#DIV/0!</v>
      </c>
      <c r="BE11" s="424" t="e">
        <f t="shared" ref="BE11:BE23" si="1">+BJ11/$BL11</f>
        <v>#DIV/0!</v>
      </c>
      <c r="BF11" s="425" t="e">
        <f t="shared" ref="BF11:BF23" si="2">+BK11/$BL11</f>
        <v>#DIV/0!</v>
      </c>
      <c r="BH11" s="44" t="s">
        <v>557</v>
      </c>
      <c r="BI11" s="366">
        <f>+集計・資料①!BA6</f>
        <v>0</v>
      </c>
      <c r="BJ11" s="367">
        <f>+集計・資料①!BB6</f>
        <v>0</v>
      </c>
      <c r="BK11" s="368">
        <f>+集計・資料①!BC6</f>
        <v>0</v>
      </c>
      <c r="BL11" s="362">
        <f>+SUM(BI11:BK11)</f>
        <v>0</v>
      </c>
    </row>
    <row r="12" spans="1:64" ht="12.75" customHeight="1">
      <c r="B12" s="837" t="s">
        <v>547</v>
      </c>
      <c r="C12" s="837"/>
      <c r="D12" s="837"/>
      <c r="E12" s="837"/>
      <c r="F12" s="839">
        <f>+集計・資料①!BD28</f>
        <v>63.4</v>
      </c>
      <c r="G12" s="839"/>
      <c r="H12" s="837" t="s">
        <v>542</v>
      </c>
      <c r="I12" s="837"/>
      <c r="J12" s="837"/>
      <c r="K12" s="837"/>
      <c r="L12" s="836">
        <f>+集計・資料①!BD14</f>
        <v>63.136842105263156</v>
      </c>
      <c r="M12" s="836"/>
      <c r="O12" s="409"/>
      <c r="P12" s="388"/>
      <c r="Q12" s="388"/>
      <c r="R12" s="388"/>
      <c r="S12" s="388"/>
      <c r="T12" s="388"/>
      <c r="U12" s="388"/>
      <c r="V12" s="388"/>
      <c r="W12" s="388"/>
      <c r="X12" s="388"/>
      <c r="Y12" s="388"/>
      <c r="Z12" s="388"/>
      <c r="AA12" s="410"/>
      <c r="AC12" s="683" t="s">
        <v>404</v>
      </c>
      <c r="AD12" s="830">
        <f>BD22</f>
        <v>0.62874251497005984</v>
      </c>
      <c r="AE12" s="681">
        <f>BE22</f>
        <v>0.3532934131736527</v>
      </c>
      <c r="AF12" s="681">
        <f>BF22</f>
        <v>1.7964071856287425E-2</v>
      </c>
      <c r="AH12" s="683" t="s">
        <v>404</v>
      </c>
      <c r="AI12" s="682">
        <f>BI22</f>
        <v>105</v>
      </c>
      <c r="AJ12" s="682">
        <f>BJ22</f>
        <v>59</v>
      </c>
      <c r="AK12" s="682">
        <f>BK22</f>
        <v>3</v>
      </c>
      <c r="AL12" s="682">
        <f>BL22</f>
        <v>167</v>
      </c>
      <c r="AN12" s="833" t="str">
        <f>CONCATENATE("　",AN4,CHAR(10),"　",AN8,CHAR(10),"　",AN10)</f>
        <v>　定年制の有無について、「あり」と回答した事業所は全体で58.9%となった。
　業種別では、「情報通信業」「運輸業」において、定年制の導入率が高いが、「飲食店・宿泊業」は低い。
　規模別では、規模が大きい事業所ほど定年制度がある割合が高く、「50人以上」の事業所では、定年制の導入率が100％となっている。</v>
      </c>
      <c r="AO12" s="833"/>
      <c r="AP12" s="833"/>
      <c r="AQ12" s="833"/>
      <c r="AR12" s="833"/>
      <c r="AS12" s="833"/>
      <c r="AT12" s="833"/>
      <c r="AU12" s="833"/>
      <c r="AV12" s="833"/>
      <c r="AW12" s="833"/>
      <c r="AX12" s="833"/>
      <c r="AY12" s="833"/>
      <c r="BC12" s="389" t="s">
        <v>544</v>
      </c>
      <c r="BD12" s="363">
        <f t="shared" si="0"/>
        <v>0.55140186915887845</v>
      </c>
      <c r="BE12" s="364">
        <f t="shared" si="1"/>
        <v>0.34579439252336447</v>
      </c>
      <c r="BF12" s="365">
        <f t="shared" si="2"/>
        <v>0.10280373831775701</v>
      </c>
      <c r="BH12" s="7" t="s">
        <v>544</v>
      </c>
      <c r="BI12" s="379">
        <f>+集計・資料①!BA8</f>
        <v>59</v>
      </c>
      <c r="BJ12" s="380">
        <f>+集計・資料①!BB8</f>
        <v>37</v>
      </c>
      <c r="BK12" s="381">
        <f>+集計・資料①!BC8</f>
        <v>11</v>
      </c>
      <c r="BL12" s="369">
        <f t="shared" ref="BL12:BL24" si="3">+SUM(BI12:BK12)</f>
        <v>107</v>
      </c>
    </row>
    <row r="13" spans="1:64" ht="12.75" customHeight="1">
      <c r="B13" s="837" t="s">
        <v>537</v>
      </c>
      <c r="C13" s="837"/>
      <c r="D13" s="837"/>
      <c r="E13" s="837"/>
      <c r="F13" s="839">
        <f>+集計・資料①!BD26</f>
        <v>61.166666666666664</v>
      </c>
      <c r="G13" s="839"/>
      <c r="H13" s="837" t="s">
        <v>543</v>
      </c>
      <c r="I13" s="837"/>
      <c r="J13" s="837"/>
      <c r="K13" s="837"/>
      <c r="L13" s="836">
        <f>+集計・資料①!BD12</f>
        <v>62.333333333333336</v>
      </c>
      <c r="M13" s="836"/>
      <c r="O13" s="409"/>
      <c r="P13" s="388"/>
      <c r="Q13" s="388"/>
      <c r="R13" s="388"/>
      <c r="S13" s="388"/>
      <c r="T13" s="388"/>
      <c r="U13" s="388"/>
      <c r="V13" s="388"/>
      <c r="W13" s="388"/>
      <c r="X13" s="388"/>
      <c r="Y13" s="388"/>
      <c r="Z13" s="388"/>
      <c r="AA13" s="410"/>
      <c r="AC13" s="573" t="s">
        <v>405</v>
      </c>
      <c r="AD13" s="830">
        <f>BD21</f>
        <v>1</v>
      </c>
      <c r="AE13" s="681">
        <f>BE21</f>
        <v>0</v>
      </c>
      <c r="AF13" s="681">
        <f>BF21</f>
        <v>0</v>
      </c>
      <c r="AH13" s="573" t="s">
        <v>405</v>
      </c>
      <c r="AI13" s="682">
        <f>BI21</f>
        <v>6</v>
      </c>
      <c r="AJ13" s="682">
        <f>BJ21</f>
        <v>0</v>
      </c>
      <c r="AK13" s="682">
        <f>BK21</f>
        <v>0</v>
      </c>
      <c r="AL13" s="682">
        <f>BL21</f>
        <v>6</v>
      </c>
      <c r="AN13" s="833"/>
      <c r="AO13" s="833"/>
      <c r="AP13" s="833"/>
      <c r="AQ13" s="833"/>
      <c r="AR13" s="833"/>
      <c r="AS13" s="833"/>
      <c r="AT13" s="833"/>
      <c r="AU13" s="833"/>
      <c r="AV13" s="833"/>
      <c r="AW13" s="833"/>
      <c r="AX13" s="833"/>
      <c r="AY13" s="833"/>
      <c r="BC13" s="389" t="s">
        <v>545</v>
      </c>
      <c r="BD13" s="363">
        <f t="shared" si="0"/>
        <v>0.60162601626016265</v>
      </c>
      <c r="BE13" s="364">
        <f t="shared" si="1"/>
        <v>0.35772357723577236</v>
      </c>
      <c r="BF13" s="365">
        <f t="shared" si="2"/>
        <v>4.065040650406504E-2</v>
      </c>
      <c r="BH13" s="7" t="s">
        <v>545</v>
      </c>
      <c r="BI13" s="379">
        <f>+集計・資料①!BA10</f>
        <v>74</v>
      </c>
      <c r="BJ13" s="380">
        <f>+集計・資料①!BB10</f>
        <v>44</v>
      </c>
      <c r="BK13" s="381">
        <f>+集計・資料①!BC10</f>
        <v>5</v>
      </c>
      <c r="BL13" s="369">
        <f t="shared" si="3"/>
        <v>123</v>
      </c>
    </row>
    <row r="14" spans="1:64" ht="12.75" customHeight="1">
      <c r="B14" s="837" t="s">
        <v>538</v>
      </c>
      <c r="C14" s="837"/>
      <c r="D14" s="837"/>
      <c r="E14" s="837"/>
      <c r="F14" s="839">
        <f>+集計・資料①!BD24</f>
        <v>62.916666666666664</v>
      </c>
      <c r="G14" s="839"/>
      <c r="H14" s="837" t="s">
        <v>545</v>
      </c>
      <c r="I14" s="837"/>
      <c r="J14" s="837"/>
      <c r="K14" s="837"/>
      <c r="L14" s="836">
        <f>+集計・資料①!BD10</f>
        <v>62</v>
      </c>
      <c r="M14" s="836"/>
      <c r="O14" s="409"/>
      <c r="P14" s="388"/>
      <c r="Q14" s="388"/>
      <c r="R14" s="388"/>
      <c r="S14" s="388"/>
      <c r="T14" s="388"/>
      <c r="U14" s="388"/>
      <c r="V14" s="388"/>
      <c r="W14" s="388"/>
      <c r="X14" s="388"/>
      <c r="Y14" s="388"/>
      <c r="Z14" s="388"/>
      <c r="AA14" s="410"/>
      <c r="AC14" s="683" t="s">
        <v>406</v>
      </c>
      <c r="AD14" s="830">
        <f>BD20</f>
        <v>0.92307692307692313</v>
      </c>
      <c r="AE14" s="681">
        <f>BE20</f>
        <v>7.6923076923076927E-2</v>
      </c>
      <c r="AF14" s="681">
        <f>BF20</f>
        <v>0</v>
      </c>
      <c r="AH14" s="683" t="s">
        <v>406</v>
      </c>
      <c r="AI14" s="682">
        <f>BI20</f>
        <v>12</v>
      </c>
      <c r="AJ14" s="682">
        <f>BJ20</f>
        <v>1</v>
      </c>
      <c r="AK14" s="682">
        <f>BK20</f>
        <v>0</v>
      </c>
      <c r="AL14" s="682">
        <f>BL20</f>
        <v>13</v>
      </c>
      <c r="AN14" s="833"/>
      <c r="AO14" s="833"/>
      <c r="AP14" s="833"/>
      <c r="AQ14" s="833"/>
      <c r="AR14" s="833"/>
      <c r="AS14" s="833"/>
      <c r="AT14" s="833"/>
      <c r="AU14" s="833"/>
      <c r="AV14" s="833"/>
      <c r="AW14" s="833"/>
      <c r="AX14" s="833"/>
      <c r="AY14" s="833"/>
      <c r="BC14" s="389" t="s">
        <v>543</v>
      </c>
      <c r="BD14" s="363">
        <f t="shared" si="0"/>
        <v>0.65217391304347827</v>
      </c>
      <c r="BE14" s="364">
        <f t="shared" si="1"/>
        <v>0.30434782608695654</v>
      </c>
      <c r="BF14" s="365">
        <f t="shared" si="2"/>
        <v>4.3478260869565216E-2</v>
      </c>
      <c r="BH14" s="7" t="s">
        <v>543</v>
      </c>
      <c r="BI14" s="379">
        <f>+集計・資料①!BA12</f>
        <v>15</v>
      </c>
      <c r="BJ14" s="380">
        <f>+集計・資料①!BB12</f>
        <v>7</v>
      </c>
      <c r="BK14" s="381">
        <f>+集計・資料①!BC12</f>
        <v>1</v>
      </c>
      <c r="BL14" s="369">
        <f t="shared" si="3"/>
        <v>23</v>
      </c>
    </row>
    <row r="15" spans="1:64" ht="12.75" customHeight="1">
      <c r="B15" s="837" t="s">
        <v>539</v>
      </c>
      <c r="C15" s="837"/>
      <c r="D15" s="837"/>
      <c r="E15" s="837"/>
      <c r="F15" s="839">
        <f>+集計・資料①!BD22</f>
        <v>61.925233644859816</v>
      </c>
      <c r="G15" s="839"/>
      <c r="H15" s="837" t="s">
        <v>544</v>
      </c>
      <c r="I15" s="837"/>
      <c r="J15" s="837"/>
      <c r="K15" s="837"/>
      <c r="L15" s="836">
        <f>+集計・資料①!BD8</f>
        <v>61.94736842105263</v>
      </c>
      <c r="M15" s="836"/>
      <c r="O15" s="409"/>
      <c r="P15" s="388"/>
      <c r="Q15" s="388"/>
      <c r="R15" s="388"/>
      <c r="S15" s="388"/>
      <c r="T15" s="388"/>
      <c r="U15" s="388"/>
      <c r="V15" s="388"/>
      <c r="W15" s="388"/>
      <c r="X15" s="388"/>
      <c r="Y15" s="388"/>
      <c r="Z15" s="388"/>
      <c r="AA15" s="410"/>
      <c r="AC15" s="573" t="s">
        <v>407</v>
      </c>
      <c r="AD15" s="830">
        <f>BD19</f>
        <v>0.59473684210526312</v>
      </c>
      <c r="AE15" s="681">
        <f>BE19</f>
        <v>0.37368421052631579</v>
      </c>
      <c r="AF15" s="681">
        <f>BF19</f>
        <v>3.1578947368421054E-2</v>
      </c>
      <c r="AH15" s="573" t="s">
        <v>407</v>
      </c>
      <c r="AI15" s="682">
        <f>BI19</f>
        <v>113</v>
      </c>
      <c r="AJ15" s="682">
        <f>BJ19</f>
        <v>71</v>
      </c>
      <c r="AK15" s="682">
        <f>BK19</f>
        <v>6</v>
      </c>
      <c r="AL15" s="682">
        <f>BL19</f>
        <v>190</v>
      </c>
      <c r="AN15" s="833"/>
      <c r="AO15" s="833"/>
      <c r="AP15" s="833"/>
      <c r="AQ15" s="833"/>
      <c r="AR15" s="833"/>
      <c r="AS15" s="833"/>
      <c r="AT15" s="833"/>
      <c r="AU15" s="833"/>
      <c r="AV15" s="833"/>
      <c r="AW15" s="833"/>
      <c r="AX15" s="833"/>
      <c r="AY15" s="833"/>
      <c r="BC15" s="389" t="s">
        <v>542</v>
      </c>
      <c r="BD15" s="363">
        <f t="shared" si="0"/>
        <v>0.6333333333333333</v>
      </c>
      <c r="BE15" s="364">
        <f t="shared" si="1"/>
        <v>0.35333333333333333</v>
      </c>
      <c r="BF15" s="365">
        <f t="shared" si="2"/>
        <v>1.3333333333333334E-2</v>
      </c>
      <c r="BH15" s="7" t="s">
        <v>542</v>
      </c>
      <c r="BI15" s="379">
        <f>+集計・資料①!BA14</f>
        <v>95</v>
      </c>
      <c r="BJ15" s="380">
        <f>+集計・資料①!BB14</f>
        <v>53</v>
      </c>
      <c r="BK15" s="381">
        <f>+集計・資料①!BC14</f>
        <v>2</v>
      </c>
      <c r="BL15" s="369">
        <f t="shared" si="3"/>
        <v>150</v>
      </c>
    </row>
    <row r="16" spans="1:64" ht="12.75" customHeight="1">
      <c r="B16" s="837" t="s">
        <v>540</v>
      </c>
      <c r="C16" s="837"/>
      <c r="D16" s="837"/>
      <c r="E16" s="837"/>
      <c r="F16" s="839">
        <f>+集計・資料①!BD20</f>
        <v>62.454545454545453</v>
      </c>
      <c r="G16" s="839"/>
      <c r="H16" s="837" t="s">
        <v>557</v>
      </c>
      <c r="I16" s="837"/>
      <c r="J16" s="837"/>
      <c r="K16" s="837"/>
      <c r="L16" s="836" t="e">
        <f>+集計・資料①!BD6</f>
        <v>#DIV/0!</v>
      </c>
      <c r="M16" s="836"/>
      <c r="O16" s="409"/>
      <c r="P16" s="388"/>
      <c r="Q16" s="388"/>
      <c r="R16" s="388"/>
      <c r="S16" s="388"/>
      <c r="T16" s="388"/>
      <c r="U16" s="388"/>
      <c r="V16" s="388"/>
      <c r="W16" s="388"/>
      <c r="X16" s="388"/>
      <c r="Y16" s="388"/>
      <c r="Z16" s="388"/>
      <c r="AA16" s="410"/>
      <c r="AC16" s="683" t="s">
        <v>408</v>
      </c>
      <c r="AD16" s="830">
        <f>BD18</f>
        <v>0.6875</v>
      </c>
      <c r="AE16" s="690">
        <f>BE18</f>
        <v>0.3125</v>
      </c>
      <c r="AF16" s="681">
        <f>BF18</f>
        <v>0</v>
      </c>
      <c r="AH16" s="683" t="s">
        <v>408</v>
      </c>
      <c r="AI16" s="682">
        <f>BI18</f>
        <v>11</v>
      </c>
      <c r="AJ16" s="682">
        <f>BJ18</f>
        <v>5</v>
      </c>
      <c r="AK16" s="682">
        <f>BK18</f>
        <v>0</v>
      </c>
      <c r="AL16" s="682">
        <f>BL18</f>
        <v>16</v>
      </c>
      <c r="AN16" s="833"/>
      <c r="AO16" s="833"/>
      <c r="AP16" s="833"/>
      <c r="AQ16" s="833"/>
      <c r="AR16" s="833"/>
      <c r="AS16" s="833"/>
      <c r="AT16" s="833"/>
      <c r="AU16" s="833"/>
      <c r="AV16" s="833"/>
      <c r="AW16" s="833"/>
      <c r="AX16" s="833"/>
      <c r="AY16" s="833"/>
      <c r="BC16" s="389" t="s">
        <v>541</v>
      </c>
      <c r="BD16" s="363">
        <f t="shared" si="0"/>
        <v>0.33333333333333331</v>
      </c>
      <c r="BE16" s="364">
        <f t="shared" si="1"/>
        <v>0.60606060606060608</v>
      </c>
      <c r="BF16" s="365">
        <f t="shared" si="2"/>
        <v>6.0606060606060608E-2</v>
      </c>
      <c r="BH16" s="7" t="s">
        <v>541</v>
      </c>
      <c r="BI16" s="379">
        <f>+集計・資料①!BA16</f>
        <v>11</v>
      </c>
      <c r="BJ16" s="380">
        <f>+集計・資料①!BB16</f>
        <v>20</v>
      </c>
      <c r="BK16" s="381">
        <f>+集計・資料①!BC16</f>
        <v>2</v>
      </c>
      <c r="BL16" s="369">
        <f t="shared" si="3"/>
        <v>33</v>
      </c>
    </row>
    <row r="17" spans="1:64" ht="12.75" customHeight="1">
      <c r="O17" s="409"/>
      <c r="P17" s="388"/>
      <c r="Q17" s="388"/>
      <c r="R17" s="388"/>
      <c r="S17" s="388"/>
      <c r="T17" s="388"/>
      <c r="U17" s="388"/>
      <c r="V17" s="388"/>
      <c r="W17" s="388"/>
      <c r="X17" s="388"/>
      <c r="Y17" s="388"/>
      <c r="Z17" s="388"/>
      <c r="AA17" s="410"/>
      <c r="AC17" s="573" t="s">
        <v>409</v>
      </c>
      <c r="AD17" s="830">
        <f>BD17</f>
        <v>0.33333333333333331</v>
      </c>
      <c r="AE17" s="690">
        <f>BE17</f>
        <v>0.5</v>
      </c>
      <c r="AF17" s="681">
        <f>BF17</f>
        <v>0.16666666666666666</v>
      </c>
      <c r="AH17" s="573" t="s">
        <v>409</v>
      </c>
      <c r="AI17" s="682">
        <f>BI17</f>
        <v>6</v>
      </c>
      <c r="AJ17" s="682">
        <f>BJ17</f>
        <v>9</v>
      </c>
      <c r="AK17" s="682">
        <f>BK17</f>
        <v>3</v>
      </c>
      <c r="AL17" s="682">
        <f>BL17</f>
        <v>18</v>
      </c>
      <c r="AN17" s="833"/>
      <c r="AO17" s="833"/>
      <c r="AP17" s="833"/>
      <c r="AQ17" s="833"/>
      <c r="AR17" s="833"/>
      <c r="AS17" s="833"/>
      <c r="AT17" s="833"/>
      <c r="AU17" s="833"/>
      <c r="AV17" s="833"/>
      <c r="AW17" s="833"/>
      <c r="AX17" s="833"/>
      <c r="AY17" s="833"/>
      <c r="BC17" s="389" t="s">
        <v>546</v>
      </c>
      <c r="BD17" s="363">
        <f t="shared" si="0"/>
        <v>0.33333333333333331</v>
      </c>
      <c r="BE17" s="364">
        <f t="shared" si="1"/>
        <v>0.5</v>
      </c>
      <c r="BF17" s="365">
        <f t="shared" si="2"/>
        <v>0.16666666666666666</v>
      </c>
      <c r="BH17" s="7" t="s">
        <v>546</v>
      </c>
      <c r="BI17" s="379">
        <f>+集計・資料①!BA18</f>
        <v>6</v>
      </c>
      <c r="BJ17" s="380">
        <f>+集計・資料①!BB18</f>
        <v>9</v>
      </c>
      <c r="BK17" s="381">
        <f>+集計・資料①!BC18</f>
        <v>3</v>
      </c>
      <c r="BL17" s="369">
        <f t="shared" si="3"/>
        <v>18</v>
      </c>
    </row>
    <row r="18" spans="1:64" ht="12.75" customHeight="1">
      <c r="B18" s="843" t="s">
        <v>436</v>
      </c>
      <c r="C18" s="843"/>
      <c r="D18" s="843"/>
      <c r="E18" s="843"/>
      <c r="F18" s="836">
        <f>+集計・資料①!BD50</f>
        <v>62.772486772486772</v>
      </c>
      <c r="G18" s="836"/>
      <c r="H18" s="843" t="s">
        <v>433</v>
      </c>
      <c r="I18" s="843"/>
      <c r="J18" s="843"/>
      <c r="K18" s="843"/>
      <c r="L18" s="836">
        <f>+集計・資料①!BD44</f>
        <v>62.032258064516128</v>
      </c>
      <c r="M18" s="836"/>
      <c r="O18" s="409"/>
      <c r="P18" s="388"/>
      <c r="Q18" s="388"/>
      <c r="R18" s="388"/>
      <c r="S18" s="388"/>
      <c r="T18" s="388"/>
      <c r="U18" s="388"/>
      <c r="V18" s="388"/>
      <c r="W18" s="388"/>
      <c r="X18" s="388"/>
      <c r="Y18" s="388"/>
      <c r="Z18" s="388"/>
      <c r="AA18" s="410"/>
      <c r="AC18" s="683" t="s">
        <v>410</v>
      </c>
      <c r="AD18" s="830">
        <f>BD16</f>
        <v>0.33333333333333331</v>
      </c>
      <c r="AE18" s="775">
        <f>BE16</f>
        <v>0.60606060606060608</v>
      </c>
      <c r="AF18" s="681">
        <f>BF16</f>
        <v>6.0606060606060608E-2</v>
      </c>
      <c r="AH18" s="683" t="s">
        <v>410</v>
      </c>
      <c r="AI18" s="682">
        <f>BI16</f>
        <v>11</v>
      </c>
      <c r="AJ18" s="682">
        <f>BJ16</f>
        <v>20</v>
      </c>
      <c r="AK18" s="682">
        <f>BK16</f>
        <v>2</v>
      </c>
      <c r="AL18" s="682">
        <f>BL16</f>
        <v>33</v>
      </c>
      <c r="AN18" s="833"/>
      <c r="AO18" s="833"/>
      <c r="AP18" s="833"/>
      <c r="AQ18" s="833"/>
      <c r="AR18" s="833"/>
      <c r="AS18" s="833"/>
      <c r="AT18" s="833"/>
      <c r="AU18" s="833"/>
      <c r="AV18" s="833"/>
      <c r="AW18" s="833"/>
      <c r="AX18" s="833"/>
      <c r="AY18" s="833"/>
      <c r="BC18" s="389" t="s">
        <v>540</v>
      </c>
      <c r="BD18" s="363">
        <f t="shared" si="0"/>
        <v>0.6875</v>
      </c>
      <c r="BE18" s="364">
        <f t="shared" si="1"/>
        <v>0.3125</v>
      </c>
      <c r="BF18" s="365">
        <f t="shared" si="2"/>
        <v>0</v>
      </c>
      <c r="BH18" s="7" t="s">
        <v>540</v>
      </c>
      <c r="BI18" s="379">
        <f>+集計・資料①!BA20</f>
        <v>11</v>
      </c>
      <c r="BJ18" s="380">
        <f>+集計・資料①!BB20</f>
        <v>5</v>
      </c>
      <c r="BK18" s="381">
        <f>+集計・資料①!BC20</f>
        <v>0</v>
      </c>
      <c r="BL18" s="369">
        <f t="shared" si="3"/>
        <v>16</v>
      </c>
    </row>
    <row r="19" spans="1:64" ht="12.75" customHeight="1">
      <c r="A19" s="388"/>
      <c r="B19" s="843" t="s">
        <v>435</v>
      </c>
      <c r="C19" s="843"/>
      <c r="D19" s="843"/>
      <c r="E19" s="843"/>
      <c r="F19" s="836">
        <f>+集計・資料①!BD48</f>
        <v>63.03846153846154</v>
      </c>
      <c r="G19" s="836"/>
      <c r="H19" s="843" t="s">
        <v>432</v>
      </c>
      <c r="I19" s="843"/>
      <c r="J19" s="843"/>
      <c r="K19" s="843"/>
      <c r="L19" s="836">
        <f>+集計・資料①!BD42</f>
        <v>61.571428571428569</v>
      </c>
      <c r="M19" s="836"/>
      <c r="N19" s="388"/>
      <c r="O19" s="409"/>
      <c r="P19" s="388"/>
      <c r="Q19" s="388"/>
      <c r="R19" s="388"/>
      <c r="S19" s="388"/>
      <c r="T19" s="388"/>
      <c r="U19" s="388"/>
      <c r="V19" s="388"/>
      <c r="W19" s="388"/>
      <c r="X19" s="388"/>
      <c r="Y19" s="388"/>
      <c r="Z19" s="388"/>
      <c r="AA19" s="410"/>
      <c r="AC19" s="573" t="s">
        <v>411</v>
      </c>
      <c r="AD19" s="830">
        <f>BD15</f>
        <v>0.6333333333333333</v>
      </c>
      <c r="AE19" s="690">
        <f>BE15</f>
        <v>0.35333333333333333</v>
      </c>
      <c r="AF19" s="681">
        <f>BF15</f>
        <v>1.3333333333333334E-2</v>
      </c>
      <c r="AH19" s="573" t="s">
        <v>411</v>
      </c>
      <c r="AI19" s="682">
        <f>BI15</f>
        <v>95</v>
      </c>
      <c r="AJ19" s="682">
        <f>BJ15</f>
        <v>53</v>
      </c>
      <c r="AK19" s="682">
        <f>BK15</f>
        <v>2</v>
      </c>
      <c r="AL19" s="682">
        <f>BL15</f>
        <v>150</v>
      </c>
      <c r="AN19" s="833"/>
      <c r="AO19" s="833"/>
      <c r="AP19" s="833"/>
      <c r="AQ19" s="833"/>
      <c r="AR19" s="833"/>
      <c r="AS19" s="833"/>
      <c r="AT19" s="833"/>
      <c r="AU19" s="833"/>
      <c r="AV19" s="833"/>
      <c r="AW19" s="833"/>
      <c r="AX19" s="833"/>
      <c r="AY19" s="833"/>
      <c r="BC19" s="389" t="s">
        <v>539</v>
      </c>
      <c r="BD19" s="363">
        <f t="shared" si="0"/>
        <v>0.59473684210526312</v>
      </c>
      <c r="BE19" s="364">
        <f t="shared" si="1"/>
        <v>0.37368421052631579</v>
      </c>
      <c r="BF19" s="365">
        <f t="shared" si="2"/>
        <v>3.1578947368421054E-2</v>
      </c>
      <c r="BH19" s="7" t="s">
        <v>539</v>
      </c>
      <c r="BI19" s="379">
        <f>+集計・資料①!BA22</f>
        <v>113</v>
      </c>
      <c r="BJ19" s="380">
        <f>+集計・資料①!BB22</f>
        <v>71</v>
      </c>
      <c r="BK19" s="381">
        <f>+集計・資料①!BC22</f>
        <v>6</v>
      </c>
      <c r="BL19" s="369">
        <f t="shared" si="3"/>
        <v>190</v>
      </c>
    </row>
    <row r="20" spans="1:64" ht="12.75" customHeight="1">
      <c r="A20" s="388"/>
      <c r="B20" s="843" t="s">
        <v>434</v>
      </c>
      <c r="C20" s="843"/>
      <c r="D20" s="843"/>
      <c r="E20" s="843"/>
      <c r="F20" s="836">
        <f>+集計・資料①!BD46</f>
        <v>62.336734693877553</v>
      </c>
      <c r="G20" s="836"/>
      <c r="H20" s="843" t="s">
        <v>555</v>
      </c>
      <c r="I20" s="843"/>
      <c r="J20" s="843"/>
      <c r="K20" s="843"/>
      <c r="L20" s="836">
        <f>+集計・資料①!BD40</f>
        <v>62.142857142857146</v>
      </c>
      <c r="M20" s="836"/>
      <c r="N20" s="388"/>
      <c r="O20" s="409"/>
      <c r="P20" s="388"/>
      <c r="Q20" s="388"/>
      <c r="R20" s="388"/>
      <c r="S20" s="388"/>
      <c r="T20" s="388"/>
      <c r="U20" s="388"/>
      <c r="V20" s="388"/>
      <c r="W20" s="388"/>
      <c r="X20" s="388"/>
      <c r="Y20" s="388"/>
      <c r="Z20" s="388"/>
      <c r="AA20" s="410"/>
      <c r="AC20" s="683" t="s">
        <v>412</v>
      </c>
      <c r="AD20" s="830">
        <f>BD14</f>
        <v>0.65217391304347827</v>
      </c>
      <c r="AE20" s="681">
        <f>BE14</f>
        <v>0.30434782608695654</v>
      </c>
      <c r="AF20" s="681">
        <f>BF14</f>
        <v>4.3478260869565216E-2</v>
      </c>
      <c r="AH20" s="683" t="s">
        <v>412</v>
      </c>
      <c r="AI20" s="682">
        <f>BI14</f>
        <v>15</v>
      </c>
      <c r="AJ20" s="682">
        <f>BJ14</f>
        <v>7</v>
      </c>
      <c r="AK20" s="682">
        <f>BK14</f>
        <v>1</v>
      </c>
      <c r="AL20" s="682">
        <f>BL14</f>
        <v>23</v>
      </c>
      <c r="AN20" s="833"/>
      <c r="AO20" s="833"/>
      <c r="AP20" s="833"/>
      <c r="AQ20" s="833"/>
      <c r="AR20" s="833"/>
      <c r="AS20" s="833"/>
      <c r="AT20" s="833"/>
      <c r="AU20" s="833"/>
      <c r="AV20" s="833"/>
      <c r="AW20" s="833"/>
      <c r="AX20" s="833"/>
      <c r="AY20" s="833"/>
      <c r="BC20" s="389" t="s">
        <v>538</v>
      </c>
      <c r="BD20" s="363">
        <f t="shared" si="0"/>
        <v>0.92307692307692313</v>
      </c>
      <c r="BE20" s="364">
        <f t="shared" si="1"/>
        <v>7.6923076923076927E-2</v>
      </c>
      <c r="BF20" s="365">
        <f t="shared" si="2"/>
        <v>0</v>
      </c>
      <c r="BH20" s="7" t="s">
        <v>538</v>
      </c>
      <c r="BI20" s="379">
        <f>+集計・資料①!BA24</f>
        <v>12</v>
      </c>
      <c r="BJ20" s="380">
        <f>+集計・資料①!BB24</f>
        <v>1</v>
      </c>
      <c r="BK20" s="381">
        <f>+集計・資料①!BC24</f>
        <v>0</v>
      </c>
      <c r="BL20" s="369">
        <f t="shared" si="3"/>
        <v>13</v>
      </c>
    </row>
    <row r="21" spans="1:64" ht="13.5" customHeight="1">
      <c r="A21" s="388"/>
      <c r="B21" s="388"/>
      <c r="C21" s="388"/>
      <c r="D21" s="388"/>
      <c r="E21" s="388"/>
      <c r="F21" s="388"/>
      <c r="G21" s="388"/>
      <c r="H21" s="388"/>
      <c r="I21" s="388"/>
      <c r="J21" s="388"/>
      <c r="K21" s="388"/>
      <c r="L21" s="388"/>
      <c r="M21" s="388"/>
      <c r="N21" s="388"/>
      <c r="O21" s="426"/>
      <c r="P21" s="427"/>
      <c r="Q21" s="427"/>
      <c r="R21" s="427"/>
      <c r="S21" s="427"/>
      <c r="T21" s="427"/>
      <c r="U21" s="427"/>
      <c r="V21" s="427"/>
      <c r="W21" s="427"/>
      <c r="X21" s="427"/>
      <c r="Y21" s="427"/>
      <c r="Z21" s="427"/>
      <c r="AA21" s="428"/>
      <c r="AC21" s="573" t="s">
        <v>413</v>
      </c>
      <c r="AD21" s="830">
        <f>BD13</f>
        <v>0.60162601626016265</v>
      </c>
      <c r="AE21" s="681">
        <f>BE13</f>
        <v>0.35772357723577236</v>
      </c>
      <c r="AF21" s="681">
        <f>BF13</f>
        <v>4.065040650406504E-2</v>
      </c>
      <c r="AH21" s="573" t="s">
        <v>413</v>
      </c>
      <c r="AI21" s="682">
        <f>BI13</f>
        <v>74</v>
      </c>
      <c r="AJ21" s="682">
        <f>BJ13</f>
        <v>44</v>
      </c>
      <c r="AK21" s="682">
        <f>BK13</f>
        <v>5</v>
      </c>
      <c r="AL21" s="682">
        <f>BL13</f>
        <v>123</v>
      </c>
      <c r="AN21" s="833"/>
      <c r="AO21" s="833"/>
      <c r="AP21" s="833"/>
      <c r="AQ21" s="833"/>
      <c r="AR21" s="833"/>
      <c r="AS21" s="833"/>
      <c r="AT21" s="833"/>
      <c r="AU21" s="833"/>
      <c r="AV21" s="833"/>
      <c r="AW21" s="833"/>
      <c r="AX21" s="833"/>
      <c r="AY21" s="833"/>
      <c r="BC21" s="389" t="s">
        <v>537</v>
      </c>
      <c r="BD21" s="363">
        <f t="shared" si="0"/>
        <v>1</v>
      </c>
      <c r="BE21" s="364">
        <f t="shared" si="1"/>
        <v>0</v>
      </c>
      <c r="BF21" s="365">
        <f t="shared" si="2"/>
        <v>0</v>
      </c>
      <c r="BH21" s="7" t="s">
        <v>537</v>
      </c>
      <c r="BI21" s="379">
        <f>+集計・資料①!BA26</f>
        <v>6</v>
      </c>
      <c r="BJ21" s="380">
        <f>+集計・資料①!BB26</f>
        <v>0</v>
      </c>
      <c r="BK21" s="381">
        <f>+集計・資料①!BC26</f>
        <v>0</v>
      </c>
      <c r="BL21" s="369">
        <f t="shared" si="3"/>
        <v>6</v>
      </c>
    </row>
    <row r="22" spans="1:64" ht="13.5" customHeight="1">
      <c r="A22" s="427"/>
      <c r="B22" s="427"/>
      <c r="C22" s="427"/>
      <c r="D22" s="427"/>
      <c r="E22" s="427"/>
      <c r="F22" s="427"/>
      <c r="G22" s="427"/>
      <c r="H22" s="427"/>
      <c r="I22" s="427"/>
      <c r="J22" s="427"/>
      <c r="K22" s="427"/>
      <c r="L22" s="427"/>
      <c r="M22" s="427"/>
      <c r="N22" s="427"/>
      <c r="O22" s="427"/>
      <c r="P22" s="427"/>
      <c r="Q22" s="427"/>
      <c r="R22" s="427"/>
      <c r="S22" s="427"/>
      <c r="T22" s="427"/>
      <c r="U22" s="427"/>
      <c r="V22" s="427"/>
      <c r="W22" s="427"/>
      <c r="X22" s="427"/>
      <c r="Y22" s="427"/>
      <c r="Z22" s="427"/>
      <c r="AA22" s="427"/>
      <c r="AC22" s="683" t="s">
        <v>414</v>
      </c>
      <c r="AD22" s="831">
        <f>BD12</f>
        <v>0.55140186915887845</v>
      </c>
      <c r="AE22" s="681">
        <f>BE12</f>
        <v>0.34579439252336447</v>
      </c>
      <c r="AF22" s="681">
        <f>BF12</f>
        <v>0.10280373831775701</v>
      </c>
      <c r="AH22" s="683" t="s">
        <v>414</v>
      </c>
      <c r="AI22" s="682">
        <f>BI12</f>
        <v>59</v>
      </c>
      <c r="AJ22" s="682">
        <f>BJ12</f>
        <v>37</v>
      </c>
      <c r="AK22" s="682">
        <f>BK12</f>
        <v>11</v>
      </c>
      <c r="AL22" s="682">
        <f>BL12</f>
        <v>107</v>
      </c>
      <c r="AN22" s="833"/>
      <c r="AO22" s="833"/>
      <c r="AP22" s="833"/>
      <c r="AQ22" s="833"/>
      <c r="AR22" s="833"/>
      <c r="AS22" s="833"/>
      <c r="AT22" s="833"/>
      <c r="AU22" s="833"/>
      <c r="AV22" s="833"/>
      <c r="AW22" s="833"/>
      <c r="AX22" s="833"/>
      <c r="AY22" s="833"/>
      <c r="BC22" s="389" t="s">
        <v>547</v>
      </c>
      <c r="BD22" s="363">
        <f t="shared" si="0"/>
        <v>0.62874251497005984</v>
      </c>
      <c r="BE22" s="364">
        <f t="shared" si="1"/>
        <v>0.3532934131736527</v>
      </c>
      <c r="BF22" s="365">
        <f t="shared" si="2"/>
        <v>1.7964071856287425E-2</v>
      </c>
      <c r="BH22" s="7" t="s">
        <v>547</v>
      </c>
      <c r="BI22" s="379">
        <f>+集計・資料①!BA28</f>
        <v>105</v>
      </c>
      <c r="BJ22" s="380">
        <f>+集計・資料①!BB28</f>
        <v>59</v>
      </c>
      <c r="BK22" s="381">
        <f>+集計・資料①!BC28</f>
        <v>3</v>
      </c>
      <c r="BL22" s="369">
        <f t="shared" si="3"/>
        <v>167</v>
      </c>
    </row>
    <row r="23" spans="1:64" ht="13.5" customHeight="1" thickBot="1">
      <c r="A23" s="405"/>
      <c r="B23" s="406"/>
      <c r="C23" s="406"/>
      <c r="D23" s="406"/>
      <c r="E23" s="406"/>
      <c r="F23" s="406"/>
      <c r="G23" s="406"/>
      <c r="H23" s="406"/>
      <c r="I23" s="406"/>
      <c r="J23" s="406"/>
      <c r="K23" s="406"/>
      <c r="L23" s="406"/>
      <c r="M23" s="406"/>
      <c r="N23" s="406"/>
      <c r="O23" s="406"/>
      <c r="P23" s="406"/>
      <c r="Q23" s="406"/>
      <c r="R23" s="406"/>
      <c r="S23" s="406"/>
      <c r="T23" s="406"/>
      <c r="U23" s="406"/>
      <c r="V23" s="406"/>
      <c r="W23" s="406"/>
      <c r="X23" s="406"/>
      <c r="Y23" s="406"/>
      <c r="Z23" s="406"/>
      <c r="AA23" s="407"/>
      <c r="AC23" s="573" t="s">
        <v>23</v>
      </c>
      <c r="AD23" s="681" t="e">
        <f>BD11</f>
        <v>#DIV/0!</v>
      </c>
      <c r="AE23" s="681" t="e">
        <f>BE11</f>
        <v>#DIV/0!</v>
      </c>
      <c r="AF23" s="681" t="e">
        <f>BF11</f>
        <v>#DIV/0!</v>
      </c>
      <c r="AH23" s="573" t="s">
        <v>23</v>
      </c>
      <c r="AI23" s="682">
        <f>BI11</f>
        <v>0</v>
      </c>
      <c r="AJ23" s="682">
        <f>BJ11</f>
        <v>0</v>
      </c>
      <c r="AK23" s="682">
        <f>BK11</f>
        <v>0</v>
      </c>
      <c r="AL23" s="682">
        <f>BL11</f>
        <v>0</v>
      </c>
      <c r="AN23" s="833"/>
      <c r="AO23" s="833"/>
      <c r="AP23" s="833"/>
      <c r="AQ23" s="833"/>
      <c r="AR23" s="833"/>
      <c r="AS23" s="833"/>
      <c r="AT23" s="833"/>
      <c r="AU23" s="833"/>
      <c r="AV23" s="833"/>
      <c r="AW23" s="833"/>
      <c r="AX23" s="833"/>
      <c r="AY23" s="833"/>
      <c r="BC23" s="390" t="s">
        <v>548</v>
      </c>
      <c r="BD23" s="370">
        <f t="shared" si="0"/>
        <v>0.5506607929515418</v>
      </c>
      <c r="BE23" s="371">
        <f t="shared" si="1"/>
        <v>0.39207048458149779</v>
      </c>
      <c r="BF23" s="372">
        <f t="shared" si="2"/>
        <v>5.7268722466960353E-2</v>
      </c>
      <c r="BH23" s="8" t="s">
        <v>548</v>
      </c>
      <c r="BI23" s="373">
        <f>+集計・資料①!BA30</f>
        <v>125</v>
      </c>
      <c r="BJ23" s="374">
        <f>+集計・資料①!BB30</f>
        <v>89</v>
      </c>
      <c r="BK23" s="375">
        <f>+集計・資料①!BC30</f>
        <v>13</v>
      </c>
      <c r="BL23" s="376">
        <f t="shared" si="3"/>
        <v>227</v>
      </c>
    </row>
    <row r="24" spans="1:64" ht="13.5" customHeight="1" thickBot="1">
      <c r="A24" s="409"/>
      <c r="B24" s="388"/>
      <c r="C24" s="388"/>
      <c r="D24" s="388"/>
      <c r="E24" s="388"/>
      <c r="F24" s="388"/>
      <c r="G24" s="388"/>
      <c r="H24" s="388"/>
      <c r="I24" s="388"/>
      <c r="J24" s="388"/>
      <c r="K24" s="388"/>
      <c r="L24" s="388"/>
      <c r="M24" s="388"/>
      <c r="N24" s="388"/>
      <c r="O24" s="388"/>
      <c r="P24" s="388"/>
      <c r="Q24" s="388"/>
      <c r="R24" s="388"/>
      <c r="S24" s="388"/>
      <c r="T24" s="388"/>
      <c r="U24" s="388"/>
      <c r="V24" s="388"/>
      <c r="W24" s="388"/>
      <c r="X24" s="388"/>
      <c r="Y24" s="388"/>
      <c r="Z24" s="388"/>
      <c r="AA24" s="410"/>
      <c r="AH24" s="582" t="s">
        <v>556</v>
      </c>
      <c r="AI24" s="682">
        <f>SUM(AI11:AI23)</f>
        <v>632</v>
      </c>
      <c r="AJ24" s="682">
        <f>SUM(AJ11:AJ23)</f>
        <v>395</v>
      </c>
      <c r="AK24" s="682">
        <f>SUM(AK11:AK23)</f>
        <v>46</v>
      </c>
      <c r="AL24" s="682">
        <f>SUM(AL11:AL23)</f>
        <v>1073</v>
      </c>
      <c r="AN24" s="833"/>
      <c r="AO24" s="833"/>
      <c r="AP24" s="833"/>
      <c r="AQ24" s="833"/>
      <c r="AR24" s="833"/>
      <c r="AS24" s="833"/>
      <c r="AT24" s="833"/>
      <c r="AU24" s="833"/>
      <c r="AV24" s="833"/>
      <c r="AW24" s="833"/>
      <c r="AX24" s="833"/>
      <c r="AY24" s="833"/>
      <c r="BH24" s="323" t="s">
        <v>556</v>
      </c>
      <c r="BI24" s="377">
        <f>+集計・資料①!BA32</f>
        <v>632</v>
      </c>
      <c r="BJ24" s="350">
        <f>+集計・資料①!BB32</f>
        <v>395</v>
      </c>
      <c r="BK24" s="351">
        <f>+集計・資料①!BC32</f>
        <v>46</v>
      </c>
      <c r="BL24" s="352">
        <f t="shared" si="3"/>
        <v>1073</v>
      </c>
    </row>
    <row r="25" spans="1:64" ht="13.5" customHeight="1">
      <c r="A25" s="409"/>
      <c r="B25" s="388"/>
      <c r="C25" s="388"/>
      <c r="D25" s="388"/>
      <c r="E25" s="388"/>
      <c r="F25" s="388"/>
      <c r="G25" s="388"/>
      <c r="H25" s="388"/>
      <c r="I25" s="388"/>
      <c r="J25" s="388"/>
      <c r="K25" s="388"/>
      <c r="L25" s="388"/>
      <c r="M25" s="388"/>
      <c r="N25" s="388"/>
      <c r="O25" s="388"/>
      <c r="P25" s="388"/>
      <c r="Q25" s="388"/>
      <c r="R25" s="388"/>
      <c r="S25" s="388"/>
      <c r="T25" s="388"/>
      <c r="U25" s="388"/>
      <c r="V25" s="388"/>
      <c r="W25" s="388"/>
      <c r="X25" s="388"/>
      <c r="Y25" s="388"/>
      <c r="Z25" s="388"/>
      <c r="AA25" s="410"/>
    </row>
    <row r="26" spans="1:64" ht="13.5" customHeight="1">
      <c r="A26" s="409"/>
      <c r="B26" s="388"/>
      <c r="C26" s="388"/>
      <c r="D26" s="388"/>
      <c r="E26" s="388"/>
      <c r="F26" s="388"/>
      <c r="G26" s="388"/>
      <c r="H26" s="388"/>
      <c r="I26" s="388"/>
      <c r="J26" s="388"/>
      <c r="K26" s="388"/>
      <c r="L26" s="388"/>
      <c r="M26" s="388"/>
      <c r="N26" s="388"/>
      <c r="O26" s="388"/>
      <c r="P26" s="388"/>
      <c r="Q26" s="388"/>
      <c r="R26" s="388"/>
      <c r="S26" s="388"/>
      <c r="T26" s="388"/>
      <c r="U26" s="388"/>
      <c r="V26" s="388"/>
      <c r="W26" s="388"/>
      <c r="X26" s="388"/>
      <c r="Y26" s="388"/>
      <c r="Z26" s="388"/>
      <c r="AA26" s="410"/>
      <c r="AC26" s="336" t="s">
        <v>187</v>
      </c>
      <c r="AH26" s="336" t="s">
        <v>99</v>
      </c>
      <c r="BC26" s="336" t="s">
        <v>187</v>
      </c>
      <c r="BH26" s="336" t="s">
        <v>99</v>
      </c>
    </row>
    <row r="27" spans="1:64" ht="13.5" customHeight="1" thickBot="1">
      <c r="A27" s="409"/>
      <c r="B27" s="388"/>
      <c r="C27" s="388"/>
      <c r="D27" s="388"/>
      <c r="E27" s="388"/>
      <c r="F27" s="388"/>
      <c r="G27" s="388"/>
      <c r="H27" s="388"/>
      <c r="I27" s="388"/>
      <c r="J27" s="388"/>
      <c r="K27" s="388"/>
      <c r="L27" s="388"/>
      <c r="M27" s="388"/>
      <c r="N27" s="388"/>
      <c r="O27" s="388"/>
      <c r="P27" s="388"/>
      <c r="Q27" s="388"/>
      <c r="R27" s="388"/>
      <c r="S27" s="388"/>
      <c r="T27" s="388"/>
      <c r="U27" s="388"/>
      <c r="V27" s="388"/>
      <c r="W27" s="388"/>
      <c r="X27" s="388"/>
      <c r="Y27" s="388"/>
      <c r="Z27" s="388"/>
      <c r="AA27" s="410"/>
    </row>
    <row r="28" spans="1:64" ht="13.5" customHeight="1" thickBot="1">
      <c r="A28" s="409"/>
      <c r="B28" s="388"/>
      <c r="C28" s="388"/>
      <c r="D28" s="388"/>
      <c r="E28" s="388"/>
      <c r="F28" s="388"/>
      <c r="G28" s="388"/>
      <c r="H28" s="388"/>
      <c r="I28" s="388"/>
      <c r="J28" s="388"/>
      <c r="K28" s="388"/>
      <c r="L28" s="388"/>
      <c r="M28" s="388"/>
      <c r="N28" s="388"/>
      <c r="O28" s="388"/>
      <c r="P28" s="388"/>
      <c r="Q28" s="388"/>
      <c r="R28" s="388"/>
      <c r="S28" s="388"/>
      <c r="T28" s="388"/>
      <c r="U28" s="388"/>
      <c r="V28" s="388"/>
      <c r="W28" s="388"/>
      <c r="X28" s="388"/>
      <c r="Y28" s="388"/>
      <c r="Z28" s="388"/>
      <c r="AA28" s="410"/>
      <c r="AC28" s="579" t="s">
        <v>551</v>
      </c>
      <c r="AD28" s="579" t="s">
        <v>124</v>
      </c>
      <c r="AE28" s="579" t="s">
        <v>125</v>
      </c>
      <c r="AF28" s="579" t="s">
        <v>23</v>
      </c>
      <c r="AH28" s="579" t="s">
        <v>551</v>
      </c>
      <c r="AI28" s="579" t="s">
        <v>124</v>
      </c>
      <c r="AJ28" s="579" t="s">
        <v>125</v>
      </c>
      <c r="AK28" s="579" t="s">
        <v>23</v>
      </c>
      <c r="AL28" s="582" t="s">
        <v>556</v>
      </c>
      <c r="BC28" s="378" t="s">
        <v>551</v>
      </c>
      <c r="BD28" s="338" t="s">
        <v>124</v>
      </c>
      <c r="BE28" s="339" t="s">
        <v>125</v>
      </c>
      <c r="BF28" s="340" t="s">
        <v>23</v>
      </c>
      <c r="BH28" s="378" t="s">
        <v>551</v>
      </c>
      <c r="BI28" s="338" t="s">
        <v>124</v>
      </c>
      <c r="BJ28" s="339" t="s">
        <v>125</v>
      </c>
      <c r="BK28" s="343" t="s">
        <v>23</v>
      </c>
      <c r="BL28" s="344" t="s">
        <v>556</v>
      </c>
    </row>
    <row r="29" spans="1:64" ht="13.5" customHeight="1">
      <c r="A29" s="409"/>
      <c r="B29" s="388"/>
      <c r="C29" s="388"/>
      <c r="D29" s="388"/>
      <c r="E29" s="388"/>
      <c r="F29" s="388"/>
      <c r="G29" s="388"/>
      <c r="H29" s="388"/>
      <c r="I29" s="388"/>
      <c r="J29" s="388"/>
      <c r="K29" s="388"/>
      <c r="L29" s="388"/>
      <c r="M29" s="388"/>
      <c r="N29" s="388"/>
      <c r="O29" s="388"/>
      <c r="P29" s="388"/>
      <c r="Q29" s="388"/>
      <c r="R29" s="388"/>
      <c r="S29" s="388"/>
      <c r="T29" s="388"/>
      <c r="U29" s="388"/>
      <c r="V29" s="388"/>
      <c r="W29" s="388"/>
      <c r="X29" s="388"/>
      <c r="Y29" s="388"/>
      <c r="Z29" s="388"/>
      <c r="AA29" s="410"/>
      <c r="AC29" s="577" t="s">
        <v>415</v>
      </c>
      <c r="AD29" s="681">
        <f>BD34</f>
        <v>0.40126050420168069</v>
      </c>
      <c r="AE29" s="681">
        <f>BE34</f>
        <v>0.52941176470588236</v>
      </c>
      <c r="AF29" s="681">
        <f>BF34</f>
        <v>6.9327731092436978E-2</v>
      </c>
      <c r="AH29" s="577" t="s">
        <v>415</v>
      </c>
      <c r="AI29" s="682">
        <f>BI34</f>
        <v>191</v>
      </c>
      <c r="AJ29" s="682">
        <f>BJ34</f>
        <v>252</v>
      </c>
      <c r="AK29" s="682">
        <f>BK34</f>
        <v>33</v>
      </c>
      <c r="AL29" s="682">
        <f>BL34</f>
        <v>476</v>
      </c>
      <c r="BC29" s="106" t="s">
        <v>555</v>
      </c>
      <c r="BD29" s="356">
        <f t="shared" ref="BD29:BF34" si="4">+BI29/$BL29</f>
        <v>1</v>
      </c>
      <c r="BE29" s="357">
        <f t="shared" si="4"/>
        <v>0</v>
      </c>
      <c r="BF29" s="358">
        <f t="shared" si="4"/>
        <v>0</v>
      </c>
      <c r="BH29" s="106" t="s">
        <v>555</v>
      </c>
      <c r="BI29" s="366">
        <f>+集計・資料①!BA40</f>
        <v>7</v>
      </c>
      <c r="BJ29" s="367">
        <f>+集計・資料①!BB40</f>
        <v>0</v>
      </c>
      <c r="BK29" s="368">
        <f>+集計・資料①!BC40</f>
        <v>0</v>
      </c>
      <c r="BL29" s="362">
        <f t="shared" ref="BL29:BL35" si="5">SUM(BI29:BK29)</f>
        <v>7</v>
      </c>
    </row>
    <row r="30" spans="1:64" ht="13.5" customHeight="1">
      <c r="A30" s="409"/>
      <c r="B30" s="388"/>
      <c r="C30" s="388"/>
      <c r="D30" s="388"/>
      <c r="E30" s="388"/>
      <c r="F30" s="388"/>
      <c r="G30" s="388"/>
      <c r="H30" s="388"/>
      <c r="I30" s="388"/>
      <c r="J30" s="388"/>
      <c r="K30" s="388"/>
      <c r="L30" s="388"/>
      <c r="M30" s="388"/>
      <c r="N30" s="388"/>
      <c r="O30" s="388"/>
      <c r="P30" s="388"/>
      <c r="Q30" s="388"/>
      <c r="R30" s="388"/>
      <c r="S30" s="388"/>
      <c r="T30" s="388"/>
      <c r="U30" s="388"/>
      <c r="V30" s="388"/>
      <c r="W30" s="388"/>
      <c r="X30" s="388"/>
      <c r="Y30" s="388"/>
      <c r="Z30" s="388"/>
      <c r="AA30" s="410"/>
      <c r="AC30" s="577" t="s">
        <v>416</v>
      </c>
      <c r="AD30" s="681">
        <f>BD33</f>
        <v>0.62458471760797341</v>
      </c>
      <c r="AE30" s="681">
        <f>BE33</f>
        <v>0.35215946843853818</v>
      </c>
      <c r="AF30" s="681">
        <f>BF33</f>
        <v>2.3255813953488372E-2</v>
      </c>
      <c r="AH30" s="577" t="s">
        <v>416</v>
      </c>
      <c r="AI30" s="682">
        <f>BI33</f>
        <v>188</v>
      </c>
      <c r="AJ30" s="682">
        <f>BJ33</f>
        <v>106</v>
      </c>
      <c r="AK30" s="682">
        <f>BK33</f>
        <v>7</v>
      </c>
      <c r="AL30" s="682">
        <f>BL33</f>
        <v>301</v>
      </c>
      <c r="BC30" s="108" t="s">
        <v>432</v>
      </c>
      <c r="BD30" s="423">
        <f t="shared" si="4"/>
        <v>1</v>
      </c>
      <c r="BE30" s="424">
        <f t="shared" si="4"/>
        <v>0</v>
      </c>
      <c r="BF30" s="425">
        <f t="shared" si="4"/>
        <v>0</v>
      </c>
      <c r="BH30" s="108" t="s">
        <v>432</v>
      </c>
      <c r="BI30" s="379">
        <f>+集計・資料①!BA42</f>
        <v>14</v>
      </c>
      <c r="BJ30" s="380">
        <f>+集計・資料①!BB42</f>
        <v>0</v>
      </c>
      <c r="BK30" s="381">
        <f>+集計・資料①!BC42</f>
        <v>0</v>
      </c>
      <c r="BL30" s="369">
        <f t="shared" si="5"/>
        <v>14</v>
      </c>
    </row>
    <row r="31" spans="1:64" ht="13.5" customHeight="1">
      <c r="A31" s="409"/>
      <c r="B31" s="388"/>
      <c r="C31" s="388"/>
      <c r="D31" s="388"/>
      <c r="E31" s="388"/>
      <c r="F31" s="388"/>
      <c r="G31" s="388"/>
      <c r="H31" s="388"/>
      <c r="I31" s="388"/>
      <c r="J31" s="388"/>
      <c r="K31" s="388"/>
      <c r="L31" s="388"/>
      <c r="M31" s="388"/>
      <c r="N31" s="388"/>
      <c r="O31" s="388"/>
      <c r="P31" s="388"/>
      <c r="Q31" s="388"/>
      <c r="R31" s="388"/>
      <c r="S31" s="388"/>
      <c r="T31" s="388"/>
      <c r="U31" s="388"/>
      <c r="V31" s="388"/>
      <c r="W31" s="388"/>
      <c r="X31" s="388"/>
      <c r="Y31" s="388"/>
      <c r="Z31" s="388"/>
      <c r="AA31" s="410"/>
      <c r="AC31" s="577" t="s">
        <v>417</v>
      </c>
      <c r="AD31" s="681">
        <f>BD32</f>
        <v>0.8271604938271605</v>
      </c>
      <c r="AE31" s="681">
        <f>BE32</f>
        <v>0.14814814814814814</v>
      </c>
      <c r="AF31" s="681">
        <f>BF32</f>
        <v>2.4691358024691357E-2</v>
      </c>
      <c r="AH31" s="577" t="s">
        <v>417</v>
      </c>
      <c r="AI31" s="682">
        <f>BI32</f>
        <v>201</v>
      </c>
      <c r="AJ31" s="682">
        <f>BJ32</f>
        <v>36</v>
      </c>
      <c r="AK31" s="682">
        <f>BK32</f>
        <v>6</v>
      </c>
      <c r="AL31" s="682">
        <f>BL32</f>
        <v>243</v>
      </c>
      <c r="BC31" s="108" t="s">
        <v>433</v>
      </c>
      <c r="BD31" s="423">
        <f t="shared" si="4"/>
        <v>0.96875</v>
      </c>
      <c r="BE31" s="424">
        <f t="shared" si="4"/>
        <v>3.125E-2</v>
      </c>
      <c r="BF31" s="425">
        <f t="shared" si="4"/>
        <v>0</v>
      </c>
      <c r="BH31" s="108" t="s">
        <v>433</v>
      </c>
      <c r="BI31" s="379">
        <f>+集計・資料①!BA44</f>
        <v>31</v>
      </c>
      <c r="BJ31" s="380">
        <f>+集計・資料①!BB44</f>
        <v>1</v>
      </c>
      <c r="BK31" s="381">
        <f>+集計・資料①!BC44</f>
        <v>0</v>
      </c>
      <c r="BL31" s="369">
        <f t="shared" si="5"/>
        <v>32</v>
      </c>
    </row>
    <row r="32" spans="1:64" ht="13.5" customHeight="1">
      <c r="A32" s="409"/>
      <c r="B32" s="388"/>
      <c r="C32" s="388"/>
      <c r="D32" s="388"/>
      <c r="E32" s="388"/>
      <c r="F32" s="388"/>
      <c r="G32" s="388"/>
      <c r="H32" s="388"/>
      <c r="I32" s="388"/>
      <c r="J32" s="388"/>
      <c r="K32" s="388"/>
      <c r="L32" s="388"/>
      <c r="M32" s="388"/>
      <c r="N32" s="388"/>
      <c r="O32" s="388"/>
      <c r="P32" s="388"/>
      <c r="Q32" s="388"/>
      <c r="R32" s="388"/>
      <c r="S32" s="388"/>
      <c r="T32" s="388"/>
      <c r="U32" s="388"/>
      <c r="V32" s="388"/>
      <c r="W32" s="388"/>
      <c r="X32" s="388"/>
      <c r="Y32" s="388"/>
      <c r="Z32" s="388"/>
      <c r="AA32" s="410"/>
      <c r="AC32" s="577" t="s">
        <v>418</v>
      </c>
      <c r="AD32" s="761">
        <f>BD31</f>
        <v>0.96875</v>
      </c>
      <c r="AE32" s="681">
        <f>BE31</f>
        <v>3.125E-2</v>
      </c>
      <c r="AF32" s="681">
        <f>BF31</f>
        <v>0</v>
      </c>
      <c r="AH32" s="577" t="s">
        <v>418</v>
      </c>
      <c r="AI32" s="682">
        <f>BI31</f>
        <v>31</v>
      </c>
      <c r="AJ32" s="682">
        <f>BJ31</f>
        <v>1</v>
      </c>
      <c r="AK32" s="682">
        <f>BK31</f>
        <v>0</v>
      </c>
      <c r="AL32" s="682">
        <f>BL31</f>
        <v>32</v>
      </c>
      <c r="BC32" s="108" t="s">
        <v>434</v>
      </c>
      <c r="BD32" s="423">
        <f t="shared" si="4"/>
        <v>0.8271604938271605</v>
      </c>
      <c r="BE32" s="424">
        <f t="shared" si="4"/>
        <v>0.14814814814814814</v>
      </c>
      <c r="BF32" s="425">
        <f t="shared" si="4"/>
        <v>2.4691358024691357E-2</v>
      </c>
      <c r="BH32" s="108" t="s">
        <v>434</v>
      </c>
      <c r="BI32" s="379">
        <f>+集計・資料①!BA46</f>
        <v>201</v>
      </c>
      <c r="BJ32" s="380">
        <f>+集計・資料①!BB46</f>
        <v>36</v>
      </c>
      <c r="BK32" s="381">
        <f>+集計・資料①!BC46</f>
        <v>6</v>
      </c>
      <c r="BL32" s="369">
        <f t="shared" si="5"/>
        <v>243</v>
      </c>
    </row>
    <row r="33" spans="1:64" ht="13.5" customHeight="1">
      <c r="A33" s="409"/>
      <c r="B33" s="388"/>
      <c r="C33" s="388"/>
      <c r="D33" s="388"/>
      <c r="E33" s="388"/>
      <c r="F33" s="388"/>
      <c r="G33" s="388"/>
      <c r="H33" s="388"/>
      <c r="I33" s="388"/>
      <c r="J33" s="388"/>
      <c r="K33" s="388"/>
      <c r="L33" s="388"/>
      <c r="M33" s="388"/>
      <c r="N33" s="388"/>
      <c r="O33" s="388"/>
      <c r="P33" s="388"/>
      <c r="Q33" s="388"/>
      <c r="R33" s="388"/>
      <c r="S33" s="388"/>
      <c r="T33" s="388"/>
      <c r="U33" s="388"/>
      <c r="V33" s="388"/>
      <c r="W33" s="388"/>
      <c r="X33" s="388"/>
      <c r="Y33" s="388"/>
      <c r="Z33" s="388"/>
      <c r="AA33" s="410"/>
      <c r="AC33" s="577" t="s">
        <v>419</v>
      </c>
      <c r="AD33" s="761">
        <f>BD30</f>
        <v>1</v>
      </c>
      <c r="AE33" s="681">
        <f>BE30</f>
        <v>0</v>
      </c>
      <c r="AF33" s="681">
        <f>BF30</f>
        <v>0</v>
      </c>
      <c r="AH33" s="577" t="s">
        <v>419</v>
      </c>
      <c r="AI33" s="682">
        <f>BI30</f>
        <v>14</v>
      </c>
      <c r="AJ33" s="682">
        <f>BJ30</f>
        <v>0</v>
      </c>
      <c r="AK33" s="682">
        <f>BK30</f>
        <v>0</v>
      </c>
      <c r="AL33" s="682">
        <f>BL30</f>
        <v>14</v>
      </c>
      <c r="BC33" s="179" t="s">
        <v>435</v>
      </c>
      <c r="BD33" s="423">
        <f t="shared" si="4"/>
        <v>0.62458471760797341</v>
      </c>
      <c r="BE33" s="424">
        <f t="shared" si="4"/>
        <v>0.35215946843853818</v>
      </c>
      <c r="BF33" s="425">
        <f t="shared" si="4"/>
        <v>2.3255813953488372E-2</v>
      </c>
      <c r="BH33" s="179" t="s">
        <v>435</v>
      </c>
      <c r="BI33" s="379">
        <f>+集計・資料①!BA48</f>
        <v>188</v>
      </c>
      <c r="BJ33" s="380">
        <f>+集計・資料①!BB48</f>
        <v>106</v>
      </c>
      <c r="BK33" s="381">
        <f>+集計・資料①!BC48</f>
        <v>7</v>
      </c>
      <c r="BL33" s="369">
        <f t="shared" si="5"/>
        <v>301</v>
      </c>
    </row>
    <row r="34" spans="1:64" ht="13.5" customHeight="1" thickBot="1">
      <c r="A34" s="409"/>
      <c r="B34" s="388"/>
      <c r="C34" s="388"/>
      <c r="D34" s="388"/>
      <c r="E34" s="388"/>
      <c r="F34" s="388"/>
      <c r="G34" s="388"/>
      <c r="H34" s="388"/>
      <c r="I34" s="388"/>
      <c r="J34" s="388"/>
      <c r="K34" s="388"/>
      <c r="L34" s="388"/>
      <c r="M34" s="388"/>
      <c r="N34" s="388"/>
      <c r="O34" s="388"/>
      <c r="P34" s="388"/>
      <c r="Q34" s="388"/>
      <c r="R34" s="388"/>
      <c r="S34" s="388"/>
      <c r="T34" s="388"/>
      <c r="U34" s="388"/>
      <c r="V34" s="388"/>
      <c r="W34" s="388"/>
      <c r="X34" s="388"/>
      <c r="Y34" s="388"/>
      <c r="Z34" s="388"/>
      <c r="AA34" s="410"/>
      <c r="AC34" s="577" t="s">
        <v>420</v>
      </c>
      <c r="AD34" s="761">
        <f>BD29</f>
        <v>1</v>
      </c>
      <c r="AE34" s="681">
        <f>BE29</f>
        <v>0</v>
      </c>
      <c r="AF34" s="681">
        <f>BF29</f>
        <v>0</v>
      </c>
      <c r="AH34" s="577" t="s">
        <v>420</v>
      </c>
      <c r="AI34" s="682">
        <f>BI29</f>
        <v>7</v>
      </c>
      <c r="AJ34" s="682">
        <f>BJ29</f>
        <v>0</v>
      </c>
      <c r="AK34" s="682">
        <f>BK29</f>
        <v>0</v>
      </c>
      <c r="AL34" s="682">
        <f>BL29</f>
        <v>7</v>
      </c>
      <c r="BC34" s="129" t="s">
        <v>436</v>
      </c>
      <c r="BD34" s="346">
        <f t="shared" si="4"/>
        <v>0.40126050420168069</v>
      </c>
      <c r="BE34" s="429">
        <f t="shared" si="4"/>
        <v>0.52941176470588236</v>
      </c>
      <c r="BF34" s="430">
        <f t="shared" si="4"/>
        <v>6.9327731092436978E-2</v>
      </c>
      <c r="BH34" s="110" t="s">
        <v>436</v>
      </c>
      <c r="BI34" s="373">
        <f>+集計・資料①!BA50</f>
        <v>191</v>
      </c>
      <c r="BJ34" s="374">
        <f>+集計・資料①!BB50</f>
        <v>252</v>
      </c>
      <c r="BK34" s="375">
        <f>+集計・資料①!BC50</f>
        <v>33</v>
      </c>
      <c r="BL34" s="376">
        <f t="shared" si="5"/>
        <v>476</v>
      </c>
    </row>
    <row r="35" spans="1:64" ht="13.5" customHeight="1" thickBot="1">
      <c r="A35" s="409"/>
      <c r="B35" s="388"/>
      <c r="C35" s="388"/>
      <c r="D35" s="388"/>
      <c r="E35" s="388"/>
      <c r="F35" s="388"/>
      <c r="G35" s="388"/>
      <c r="H35" s="388"/>
      <c r="I35" s="388"/>
      <c r="J35" s="388"/>
      <c r="K35" s="388"/>
      <c r="L35" s="388"/>
      <c r="M35" s="388"/>
      <c r="N35" s="388"/>
      <c r="O35" s="388"/>
      <c r="P35" s="388"/>
      <c r="Q35" s="388"/>
      <c r="R35" s="388"/>
      <c r="S35" s="388"/>
      <c r="T35" s="388"/>
      <c r="U35" s="388"/>
      <c r="V35" s="388"/>
      <c r="W35" s="388"/>
      <c r="X35" s="388"/>
      <c r="Y35" s="388"/>
      <c r="Z35" s="388"/>
      <c r="AA35" s="410"/>
      <c r="AH35" s="582" t="s">
        <v>556</v>
      </c>
      <c r="AI35" s="682">
        <f>SUM(AI29:AI34)</f>
        <v>632</v>
      </c>
      <c r="AJ35" s="682">
        <f>SUM(AJ29:AJ34)</f>
        <v>395</v>
      </c>
      <c r="AK35" s="682">
        <f>SUM(AK29:AK34)</f>
        <v>46</v>
      </c>
      <c r="AL35" s="682">
        <f>SUM(AL29:AL34)</f>
        <v>1073</v>
      </c>
      <c r="BH35" s="323" t="s">
        <v>556</v>
      </c>
      <c r="BI35" s="377">
        <f>+集計・資料①!BA52</f>
        <v>632</v>
      </c>
      <c r="BJ35" s="350">
        <f>+集計・資料①!BB52</f>
        <v>395</v>
      </c>
      <c r="BK35" s="351">
        <f>+集計・資料①!BC52</f>
        <v>46</v>
      </c>
      <c r="BL35" s="352">
        <f t="shared" si="5"/>
        <v>1073</v>
      </c>
    </row>
    <row r="36" spans="1:64">
      <c r="A36" s="409"/>
      <c r="B36" s="388"/>
      <c r="C36" s="388"/>
      <c r="D36" s="388"/>
      <c r="E36" s="388"/>
      <c r="F36" s="388"/>
      <c r="G36" s="388"/>
      <c r="H36" s="388"/>
      <c r="I36" s="388"/>
      <c r="J36" s="388"/>
      <c r="K36" s="388"/>
      <c r="L36" s="388"/>
      <c r="M36" s="388"/>
      <c r="N36" s="388"/>
      <c r="O36" s="388"/>
      <c r="P36" s="388"/>
      <c r="Q36" s="388"/>
      <c r="R36" s="388"/>
      <c r="S36" s="388"/>
      <c r="T36" s="388"/>
      <c r="U36" s="388"/>
      <c r="V36" s="388"/>
      <c r="W36" s="388"/>
      <c r="X36" s="388"/>
      <c r="Y36" s="388"/>
      <c r="Z36" s="388"/>
      <c r="AA36" s="410"/>
      <c r="AI36" s="388"/>
      <c r="AJ36" s="388"/>
      <c r="AK36" s="388"/>
      <c r="AM36" s="782"/>
      <c r="BI36" s="388"/>
      <c r="BJ36" s="388"/>
      <c r="BK36" s="388"/>
    </row>
    <row r="37" spans="1:64">
      <c r="A37" s="409"/>
      <c r="B37" s="388"/>
      <c r="C37" s="388"/>
      <c r="D37" s="388"/>
      <c r="E37" s="388"/>
      <c r="F37" s="388"/>
      <c r="G37" s="388"/>
      <c r="H37" s="388"/>
      <c r="I37" s="388"/>
      <c r="J37" s="388"/>
      <c r="K37" s="388"/>
      <c r="L37" s="388"/>
      <c r="M37" s="388"/>
      <c r="N37" s="388"/>
      <c r="O37" s="388"/>
      <c r="P37" s="388"/>
      <c r="Q37" s="388"/>
      <c r="R37" s="388"/>
      <c r="S37" s="388"/>
      <c r="T37" s="388"/>
      <c r="U37" s="388"/>
      <c r="V37" s="388"/>
      <c r="W37" s="388"/>
      <c r="X37" s="388"/>
      <c r="Y37" s="388"/>
      <c r="Z37" s="388"/>
      <c r="AA37" s="410"/>
      <c r="AI37" s="684"/>
      <c r="AJ37" s="684"/>
      <c r="AK37" s="684"/>
      <c r="AM37" s="783"/>
      <c r="BI37" s="386"/>
      <c r="BJ37" s="386"/>
      <c r="BK37" s="386"/>
    </row>
    <row r="38" spans="1:64">
      <c r="A38" s="409"/>
      <c r="B38" s="388"/>
      <c r="C38" s="388"/>
      <c r="D38" s="388"/>
      <c r="E38" s="388"/>
      <c r="F38" s="388"/>
      <c r="G38" s="388"/>
      <c r="H38" s="388"/>
      <c r="I38" s="388"/>
      <c r="J38" s="388"/>
      <c r="K38" s="388"/>
      <c r="L38" s="388"/>
      <c r="M38" s="388"/>
      <c r="N38" s="388"/>
      <c r="O38" s="388"/>
      <c r="P38" s="388"/>
      <c r="Q38" s="388"/>
      <c r="R38" s="388"/>
      <c r="S38" s="388"/>
      <c r="T38" s="388"/>
      <c r="U38" s="388"/>
      <c r="V38" s="388"/>
      <c r="W38" s="388"/>
      <c r="X38" s="388"/>
      <c r="Y38" s="388"/>
      <c r="Z38" s="388"/>
      <c r="AA38" s="410"/>
      <c r="AI38" s="388"/>
      <c r="AJ38" s="388"/>
      <c r="AK38" s="388"/>
      <c r="AM38" s="782"/>
      <c r="BI38" s="388"/>
      <c r="BJ38" s="388"/>
      <c r="BK38" s="388"/>
    </row>
    <row r="39" spans="1:64">
      <c r="A39" s="409"/>
      <c r="B39" s="388"/>
      <c r="C39" s="388"/>
      <c r="D39" s="388"/>
      <c r="E39" s="388"/>
      <c r="F39" s="388"/>
      <c r="G39" s="388"/>
      <c r="H39" s="388"/>
      <c r="I39" s="388"/>
      <c r="J39" s="388"/>
      <c r="K39" s="388"/>
      <c r="L39" s="388"/>
      <c r="M39" s="388"/>
      <c r="N39" s="388"/>
      <c r="O39" s="388"/>
      <c r="P39" s="388"/>
      <c r="Q39" s="388"/>
      <c r="R39" s="388"/>
      <c r="S39" s="388"/>
      <c r="T39" s="388"/>
      <c r="U39" s="388"/>
      <c r="V39" s="388"/>
      <c r="W39" s="388"/>
      <c r="X39" s="388"/>
      <c r="Y39" s="388"/>
      <c r="Z39" s="388"/>
      <c r="AA39" s="410"/>
      <c r="AI39" s="684"/>
      <c r="AJ39" s="684"/>
      <c r="AK39" s="684"/>
      <c r="AM39" s="783"/>
      <c r="BI39" s="386"/>
      <c r="BJ39" s="386"/>
      <c r="BK39" s="386"/>
    </row>
    <row r="40" spans="1:64">
      <c r="A40" s="409"/>
      <c r="B40" s="388"/>
      <c r="C40" s="388"/>
      <c r="D40" s="388"/>
      <c r="E40" s="388"/>
      <c r="F40" s="388"/>
      <c r="G40" s="388"/>
      <c r="H40" s="388"/>
      <c r="I40" s="388"/>
      <c r="J40" s="388"/>
      <c r="K40" s="388"/>
      <c r="L40" s="388"/>
      <c r="M40" s="388"/>
      <c r="N40" s="388"/>
      <c r="O40" s="388"/>
      <c r="P40" s="388"/>
      <c r="Q40" s="388"/>
      <c r="R40" s="388"/>
      <c r="S40" s="388"/>
      <c r="T40" s="388"/>
      <c r="U40" s="388"/>
      <c r="V40" s="388"/>
      <c r="W40" s="388"/>
      <c r="X40" s="388"/>
      <c r="Y40" s="388"/>
      <c r="Z40" s="388"/>
      <c r="AA40" s="410"/>
      <c r="AI40" s="388"/>
      <c r="AJ40" s="388"/>
      <c r="AK40" s="388"/>
      <c r="AM40" s="782"/>
      <c r="BI40" s="388"/>
      <c r="BJ40" s="388"/>
      <c r="BK40" s="388"/>
    </row>
    <row r="41" spans="1:64">
      <c r="A41" s="409"/>
      <c r="B41" s="388"/>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410"/>
      <c r="AI41" s="684"/>
      <c r="AJ41" s="684"/>
      <c r="AK41" s="684"/>
      <c r="AM41" s="783"/>
      <c r="BI41" s="386"/>
      <c r="BJ41" s="386"/>
      <c r="BK41" s="386"/>
    </row>
    <row r="42" spans="1:64">
      <c r="A42" s="409"/>
      <c r="B42" s="388"/>
      <c r="C42" s="388"/>
      <c r="D42" s="388"/>
      <c r="E42" s="388"/>
      <c r="F42" s="388"/>
      <c r="G42" s="388"/>
      <c r="H42" s="388"/>
      <c r="I42" s="388"/>
      <c r="J42" s="388"/>
      <c r="K42" s="388"/>
      <c r="L42" s="388"/>
      <c r="M42" s="388"/>
      <c r="N42" s="388"/>
      <c r="O42" s="388"/>
      <c r="P42" s="388"/>
      <c r="Q42" s="388"/>
      <c r="R42" s="388"/>
      <c r="S42" s="388"/>
      <c r="T42" s="388"/>
      <c r="U42" s="388"/>
      <c r="V42" s="388"/>
      <c r="W42" s="388"/>
      <c r="X42" s="388"/>
      <c r="Y42" s="388"/>
      <c r="Z42" s="388"/>
      <c r="AA42" s="410"/>
      <c r="AI42" s="684"/>
      <c r="AJ42" s="684"/>
      <c r="AK42" s="684"/>
      <c r="AM42" s="782"/>
      <c r="BI42" s="386"/>
      <c r="BJ42" s="386"/>
      <c r="BK42" s="386"/>
    </row>
    <row r="43" spans="1:64">
      <c r="A43" s="409"/>
      <c r="B43" s="388"/>
      <c r="C43" s="388"/>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410"/>
      <c r="AI43" s="684"/>
      <c r="AJ43" s="684"/>
      <c r="AK43" s="684"/>
      <c r="AM43" s="783"/>
      <c r="BI43" s="386"/>
      <c r="BJ43" s="386"/>
      <c r="BK43" s="386"/>
    </row>
    <row r="44" spans="1:64">
      <c r="A44" s="409"/>
      <c r="B44" s="388"/>
      <c r="C44" s="388"/>
      <c r="D44" s="388"/>
      <c r="E44" s="388"/>
      <c r="F44" s="388"/>
      <c r="G44" s="388"/>
      <c r="H44" s="388"/>
      <c r="I44" s="388"/>
      <c r="J44" s="388"/>
      <c r="K44" s="388"/>
      <c r="L44" s="388"/>
      <c r="M44" s="388"/>
      <c r="N44" s="388"/>
      <c r="O44" s="388"/>
      <c r="P44" s="388"/>
      <c r="Q44" s="388"/>
      <c r="R44" s="388"/>
      <c r="S44" s="388"/>
      <c r="T44" s="388"/>
      <c r="U44" s="388"/>
      <c r="V44" s="388"/>
      <c r="W44" s="388"/>
      <c r="X44" s="388"/>
      <c r="Y44" s="388"/>
      <c r="Z44" s="388"/>
      <c r="AA44" s="410"/>
      <c r="AI44" s="684"/>
      <c r="AJ44" s="684"/>
      <c r="AK44" s="684"/>
      <c r="AM44" s="782"/>
      <c r="AN44" s="782"/>
      <c r="BI44" s="386"/>
      <c r="BJ44" s="386"/>
      <c r="BK44" s="386"/>
    </row>
    <row r="45" spans="1:64">
      <c r="A45" s="409"/>
      <c r="B45" s="388"/>
      <c r="C45" s="388"/>
      <c r="D45" s="388"/>
      <c r="E45" s="388"/>
      <c r="F45" s="388"/>
      <c r="G45" s="388"/>
      <c r="H45" s="388"/>
      <c r="I45" s="388"/>
      <c r="J45" s="388"/>
      <c r="K45" s="388"/>
      <c r="L45" s="388"/>
      <c r="M45" s="388"/>
      <c r="N45" s="388"/>
      <c r="O45" s="388"/>
      <c r="P45" s="388"/>
      <c r="Q45" s="388"/>
      <c r="R45" s="388"/>
      <c r="S45" s="388"/>
      <c r="T45" s="388"/>
      <c r="U45" s="388"/>
      <c r="V45" s="388"/>
      <c r="W45" s="388"/>
      <c r="X45" s="388"/>
      <c r="Y45" s="388"/>
      <c r="Z45" s="388"/>
      <c r="AA45" s="410"/>
      <c r="AI45" s="386"/>
      <c r="AJ45" s="386"/>
      <c r="AK45" s="386"/>
      <c r="AM45" s="783"/>
      <c r="AN45" s="782"/>
      <c r="BI45" s="386"/>
      <c r="BJ45" s="386"/>
      <c r="BK45" s="386"/>
    </row>
    <row r="46" spans="1:64">
      <c r="A46" s="409"/>
      <c r="B46" s="388"/>
      <c r="C46" s="388"/>
      <c r="D46" s="388"/>
      <c r="E46" s="388"/>
      <c r="F46" s="388"/>
      <c r="G46" s="388"/>
      <c r="H46" s="388"/>
      <c r="I46" s="388"/>
      <c r="J46" s="388"/>
      <c r="K46" s="388"/>
      <c r="L46" s="388"/>
      <c r="M46" s="388"/>
      <c r="N46" s="388"/>
      <c r="O46" s="388"/>
      <c r="P46" s="388"/>
      <c r="Q46" s="388"/>
      <c r="R46" s="388"/>
      <c r="S46" s="388"/>
      <c r="T46" s="388"/>
      <c r="U46" s="388"/>
      <c r="V46" s="388"/>
      <c r="W46" s="388"/>
      <c r="X46" s="388"/>
      <c r="Y46" s="388"/>
      <c r="Z46" s="388"/>
      <c r="AA46" s="410"/>
      <c r="AI46" s="386"/>
      <c r="AJ46" s="386"/>
      <c r="AK46" s="386"/>
      <c r="AM46" s="782"/>
      <c r="AN46" s="782"/>
      <c r="BI46" s="386"/>
      <c r="BJ46" s="386"/>
      <c r="BK46" s="386"/>
    </row>
    <row r="47" spans="1:64">
      <c r="A47" s="409"/>
      <c r="B47" s="388"/>
      <c r="C47" s="388"/>
      <c r="D47" s="388"/>
      <c r="E47" s="388"/>
      <c r="F47" s="388"/>
      <c r="G47" s="388"/>
      <c r="H47" s="388"/>
      <c r="I47" s="388"/>
      <c r="J47" s="388"/>
      <c r="K47" s="388"/>
      <c r="L47" s="388"/>
      <c r="M47" s="388"/>
      <c r="N47" s="388"/>
      <c r="O47" s="388"/>
      <c r="P47" s="388"/>
      <c r="Q47" s="388"/>
      <c r="R47" s="388"/>
      <c r="S47" s="388"/>
      <c r="T47" s="388"/>
      <c r="U47" s="388"/>
      <c r="V47" s="388"/>
      <c r="W47" s="388"/>
      <c r="X47" s="388"/>
      <c r="Y47" s="388"/>
      <c r="Z47" s="388"/>
      <c r="AA47" s="410"/>
      <c r="AI47" s="386"/>
      <c r="AJ47" s="386"/>
      <c r="AK47" s="386"/>
      <c r="AM47" s="783"/>
      <c r="AN47" s="782"/>
      <c r="BI47" s="386"/>
      <c r="BJ47" s="386"/>
      <c r="BK47" s="386"/>
    </row>
    <row r="48" spans="1:64">
      <c r="A48" s="409"/>
      <c r="B48" s="388"/>
      <c r="C48" s="388"/>
      <c r="D48" s="388"/>
      <c r="E48" s="388"/>
      <c r="F48" s="388"/>
      <c r="G48" s="388"/>
      <c r="H48" s="388"/>
      <c r="I48" s="388"/>
      <c r="J48" s="388"/>
      <c r="K48" s="388"/>
      <c r="L48" s="388"/>
      <c r="M48" s="388"/>
      <c r="N48" s="388"/>
      <c r="O48" s="388"/>
      <c r="P48" s="388"/>
      <c r="Q48" s="388"/>
      <c r="R48" s="388"/>
      <c r="S48" s="388"/>
      <c r="T48" s="388"/>
      <c r="U48" s="388"/>
      <c r="V48" s="388"/>
      <c r="W48" s="388"/>
      <c r="X48" s="388"/>
      <c r="Y48" s="388"/>
      <c r="Z48" s="388"/>
      <c r="AA48" s="410"/>
      <c r="AI48" s="386"/>
      <c r="AJ48" s="386"/>
      <c r="AK48" s="386"/>
      <c r="AM48" s="782"/>
      <c r="AN48" s="782"/>
      <c r="BI48" s="386"/>
      <c r="BJ48" s="386"/>
      <c r="BK48" s="386"/>
    </row>
    <row r="49" spans="1:40">
      <c r="A49" s="409"/>
      <c r="B49" s="388"/>
      <c r="C49" s="388"/>
      <c r="D49" s="388"/>
      <c r="E49" s="388"/>
      <c r="F49" s="388"/>
      <c r="G49" s="388"/>
      <c r="H49" s="388"/>
      <c r="I49" s="388"/>
      <c r="J49" s="388"/>
      <c r="K49" s="388"/>
      <c r="L49" s="388"/>
      <c r="M49" s="388"/>
      <c r="N49" s="388"/>
      <c r="O49" s="388"/>
      <c r="P49" s="388"/>
      <c r="Q49" s="388"/>
      <c r="R49" s="388"/>
      <c r="S49" s="388"/>
      <c r="T49" s="388"/>
      <c r="U49" s="388"/>
      <c r="V49" s="388"/>
      <c r="W49" s="388"/>
      <c r="X49" s="388"/>
      <c r="Y49" s="388"/>
      <c r="Z49" s="388"/>
      <c r="AA49" s="410"/>
      <c r="AM49" s="783"/>
      <c r="AN49" s="782"/>
    </row>
    <row r="50" spans="1:40">
      <c r="A50" s="409"/>
      <c r="B50" s="388"/>
      <c r="C50" s="388"/>
      <c r="D50" s="388"/>
      <c r="E50" s="388"/>
      <c r="F50" s="388"/>
      <c r="G50" s="388"/>
      <c r="H50" s="388"/>
      <c r="I50" s="388"/>
      <c r="J50" s="388"/>
      <c r="K50" s="388"/>
      <c r="L50" s="388"/>
      <c r="M50" s="388"/>
      <c r="N50" s="388"/>
      <c r="O50" s="388"/>
      <c r="P50" s="388"/>
      <c r="Q50" s="388"/>
      <c r="R50" s="388"/>
      <c r="S50" s="388"/>
      <c r="T50" s="388"/>
      <c r="U50" s="388"/>
      <c r="V50" s="388"/>
      <c r="W50" s="388"/>
      <c r="X50" s="388"/>
      <c r="Y50" s="388"/>
      <c r="Z50" s="388"/>
      <c r="AA50" s="410"/>
      <c r="AM50" s="782"/>
      <c r="AN50" s="782"/>
    </row>
    <row r="51" spans="1:40">
      <c r="A51" s="409"/>
      <c r="B51" s="388"/>
      <c r="C51" s="388"/>
      <c r="D51" s="388"/>
      <c r="E51" s="388"/>
      <c r="F51" s="388"/>
      <c r="G51" s="388"/>
      <c r="H51" s="388"/>
      <c r="I51" s="388"/>
      <c r="J51" s="388"/>
      <c r="K51" s="388"/>
      <c r="L51" s="388"/>
      <c r="M51" s="388"/>
      <c r="N51" s="388"/>
      <c r="O51" s="388"/>
      <c r="P51" s="388"/>
      <c r="Q51" s="388"/>
      <c r="R51" s="388"/>
      <c r="S51" s="388"/>
      <c r="T51" s="388"/>
      <c r="U51" s="388"/>
      <c r="V51" s="388"/>
      <c r="W51" s="388"/>
      <c r="X51" s="388"/>
      <c r="Y51" s="388"/>
      <c r="Z51" s="388"/>
      <c r="AA51" s="410"/>
      <c r="AM51" s="783"/>
      <c r="AN51" s="782"/>
    </row>
    <row r="52" spans="1:40">
      <c r="A52" s="409"/>
      <c r="B52" s="388"/>
      <c r="C52" s="388"/>
      <c r="D52" s="388"/>
      <c r="E52" s="388"/>
      <c r="F52" s="388"/>
      <c r="G52" s="388"/>
      <c r="H52" s="388"/>
      <c r="I52" s="388"/>
      <c r="J52" s="388"/>
      <c r="K52" s="388"/>
      <c r="L52" s="388"/>
      <c r="M52" s="388"/>
      <c r="N52" s="388"/>
      <c r="O52" s="388"/>
      <c r="P52" s="388"/>
      <c r="Q52" s="388"/>
      <c r="R52" s="388"/>
      <c r="S52" s="388"/>
      <c r="T52" s="388"/>
      <c r="U52" s="388"/>
      <c r="V52" s="388"/>
      <c r="W52" s="388"/>
      <c r="X52" s="388"/>
      <c r="Y52" s="388"/>
      <c r="Z52" s="388"/>
      <c r="AA52" s="410"/>
      <c r="AM52" s="782"/>
      <c r="AN52" s="782"/>
    </row>
    <row r="53" spans="1:40">
      <c r="A53" s="409"/>
      <c r="B53" s="388"/>
      <c r="C53" s="388"/>
      <c r="D53" s="388"/>
      <c r="E53" s="388"/>
      <c r="F53" s="388"/>
      <c r="G53" s="388"/>
      <c r="H53" s="388"/>
      <c r="I53" s="388"/>
      <c r="J53" s="388"/>
      <c r="K53" s="388"/>
      <c r="L53" s="388"/>
      <c r="M53" s="388"/>
      <c r="N53" s="388"/>
      <c r="O53" s="388"/>
      <c r="P53" s="388"/>
      <c r="Q53" s="388"/>
      <c r="R53" s="388"/>
      <c r="S53" s="388"/>
      <c r="T53" s="388"/>
      <c r="U53" s="388"/>
      <c r="V53" s="388"/>
      <c r="W53" s="388"/>
      <c r="X53" s="388"/>
      <c r="Y53" s="388"/>
      <c r="Z53" s="388"/>
      <c r="AA53" s="410"/>
      <c r="AM53" s="783"/>
      <c r="AN53" s="782"/>
    </row>
    <row r="54" spans="1:40">
      <c r="A54" s="409"/>
      <c r="B54" s="388"/>
      <c r="C54" s="388"/>
      <c r="D54" s="388"/>
      <c r="E54" s="388"/>
      <c r="F54" s="388"/>
      <c r="G54" s="388"/>
      <c r="H54" s="388"/>
      <c r="I54" s="388"/>
      <c r="J54" s="388"/>
      <c r="K54" s="388"/>
      <c r="L54" s="388"/>
      <c r="M54" s="388"/>
      <c r="N54" s="388"/>
      <c r="O54" s="388"/>
      <c r="P54" s="388"/>
      <c r="Q54" s="388"/>
      <c r="R54" s="388"/>
      <c r="S54" s="388"/>
      <c r="T54" s="388"/>
      <c r="U54" s="388"/>
      <c r="V54" s="388"/>
      <c r="W54" s="388"/>
      <c r="X54" s="388"/>
      <c r="Y54" s="388"/>
      <c r="Z54" s="388"/>
      <c r="AA54" s="410"/>
      <c r="AM54" s="782"/>
      <c r="AN54" s="782"/>
    </row>
    <row r="55" spans="1:40">
      <c r="A55" s="409"/>
      <c r="B55" s="388"/>
      <c r="C55" s="388"/>
      <c r="D55" s="388"/>
      <c r="E55" s="388"/>
      <c r="F55" s="388"/>
      <c r="G55" s="388"/>
      <c r="H55" s="388"/>
      <c r="I55" s="388"/>
      <c r="J55" s="388"/>
      <c r="K55" s="388"/>
      <c r="L55" s="388"/>
      <c r="M55" s="388"/>
      <c r="N55" s="388"/>
      <c r="O55" s="388"/>
      <c r="P55" s="388"/>
      <c r="Q55" s="388"/>
      <c r="R55" s="388"/>
      <c r="S55" s="388"/>
      <c r="T55" s="388"/>
      <c r="U55" s="388"/>
      <c r="V55" s="388"/>
      <c r="W55" s="388"/>
      <c r="X55" s="388"/>
      <c r="Y55" s="388"/>
      <c r="Z55" s="388"/>
      <c r="AA55" s="410"/>
    </row>
    <row r="56" spans="1:40">
      <c r="A56" s="409"/>
      <c r="B56" s="388"/>
      <c r="C56" s="388"/>
      <c r="D56" s="388"/>
      <c r="E56" s="388"/>
      <c r="F56" s="388"/>
      <c r="G56" s="388"/>
      <c r="H56" s="388"/>
      <c r="I56" s="388"/>
      <c r="J56" s="388"/>
      <c r="K56" s="388"/>
      <c r="L56" s="388"/>
      <c r="M56" s="388"/>
      <c r="N56" s="388"/>
      <c r="O56" s="388"/>
      <c r="P56" s="388"/>
      <c r="Q56" s="388"/>
      <c r="R56" s="388"/>
      <c r="S56" s="388"/>
      <c r="T56" s="388"/>
      <c r="U56" s="388"/>
      <c r="V56" s="388"/>
      <c r="W56" s="388"/>
      <c r="X56" s="388"/>
      <c r="Y56" s="388"/>
      <c r="Z56" s="388"/>
      <c r="AA56" s="410"/>
    </row>
    <row r="57" spans="1:40">
      <c r="A57" s="409"/>
      <c r="B57" s="388"/>
      <c r="C57" s="388"/>
      <c r="D57" s="388"/>
      <c r="E57" s="388"/>
      <c r="F57" s="388"/>
      <c r="G57" s="388"/>
      <c r="H57" s="388"/>
      <c r="I57" s="388"/>
      <c r="J57" s="388"/>
      <c r="K57" s="388"/>
      <c r="L57" s="388"/>
      <c r="M57" s="388"/>
      <c r="N57" s="388"/>
      <c r="O57" s="388"/>
      <c r="P57" s="388"/>
      <c r="Q57" s="388"/>
      <c r="R57" s="388"/>
      <c r="S57" s="388"/>
      <c r="T57" s="388"/>
      <c r="U57" s="388"/>
      <c r="V57" s="388"/>
      <c r="W57" s="388"/>
      <c r="X57" s="388"/>
      <c r="Y57" s="388"/>
      <c r="Z57" s="388"/>
      <c r="AA57" s="410"/>
    </row>
    <row r="58" spans="1:40">
      <c r="A58" s="409"/>
      <c r="B58" s="388"/>
      <c r="C58" s="388"/>
      <c r="D58" s="388"/>
      <c r="E58" s="388"/>
      <c r="F58" s="388"/>
      <c r="G58" s="388"/>
      <c r="H58" s="388"/>
      <c r="I58" s="388"/>
      <c r="J58" s="388"/>
      <c r="K58" s="388"/>
      <c r="L58" s="388"/>
      <c r="M58" s="388"/>
      <c r="N58" s="388"/>
      <c r="O58" s="388"/>
      <c r="P58" s="388"/>
      <c r="Q58" s="388"/>
      <c r="R58" s="388"/>
      <c r="S58" s="388"/>
      <c r="T58" s="388"/>
      <c r="U58" s="388"/>
      <c r="V58" s="388"/>
      <c r="W58" s="388"/>
      <c r="X58" s="388"/>
      <c r="Y58" s="388"/>
      <c r="Z58" s="388"/>
      <c r="AA58" s="410"/>
    </row>
    <row r="59" spans="1:40">
      <c r="A59" s="409"/>
      <c r="B59" s="388"/>
      <c r="C59" s="388"/>
      <c r="D59" s="388"/>
      <c r="E59" s="388"/>
      <c r="F59" s="388"/>
      <c r="G59" s="388"/>
      <c r="H59" s="388"/>
      <c r="I59" s="388"/>
      <c r="J59" s="388"/>
      <c r="K59" s="388"/>
      <c r="L59" s="388"/>
      <c r="M59" s="388"/>
      <c r="N59" s="388"/>
      <c r="O59" s="388"/>
      <c r="P59" s="388"/>
      <c r="Q59" s="388"/>
      <c r="R59" s="388"/>
      <c r="S59" s="388"/>
      <c r="T59" s="388"/>
      <c r="U59" s="388"/>
      <c r="V59" s="388"/>
      <c r="W59" s="388"/>
      <c r="X59" s="388"/>
      <c r="Y59" s="388"/>
      <c r="Z59" s="388"/>
      <c r="AA59" s="410"/>
    </row>
    <row r="60" spans="1:40">
      <c r="A60" s="409"/>
      <c r="B60" s="388"/>
      <c r="C60" s="388"/>
      <c r="D60" s="388"/>
      <c r="E60" s="388"/>
      <c r="F60" s="388"/>
      <c r="G60" s="388"/>
      <c r="H60" s="388"/>
      <c r="I60" s="388"/>
      <c r="J60" s="388"/>
      <c r="K60" s="388"/>
      <c r="L60" s="388"/>
      <c r="M60" s="388"/>
      <c r="N60" s="388"/>
      <c r="O60" s="388"/>
      <c r="P60" s="388"/>
      <c r="Q60" s="388"/>
      <c r="R60" s="388"/>
      <c r="S60" s="388"/>
      <c r="T60" s="388"/>
      <c r="U60" s="388"/>
      <c r="V60" s="388"/>
      <c r="W60" s="388"/>
      <c r="X60" s="388"/>
      <c r="Y60" s="388"/>
      <c r="Z60" s="388"/>
      <c r="AA60" s="410"/>
    </row>
    <row r="61" spans="1:40">
      <c r="A61" s="409"/>
      <c r="B61" s="388"/>
      <c r="C61" s="388"/>
      <c r="D61" s="388"/>
      <c r="E61" s="388"/>
      <c r="F61" s="388"/>
      <c r="G61" s="388"/>
      <c r="H61" s="388"/>
      <c r="I61" s="388"/>
      <c r="J61" s="388"/>
      <c r="K61" s="388"/>
      <c r="L61" s="388"/>
      <c r="M61" s="388"/>
      <c r="N61" s="388"/>
      <c r="O61" s="388"/>
      <c r="P61" s="388"/>
      <c r="Q61" s="388"/>
      <c r="R61" s="388"/>
      <c r="S61" s="388"/>
      <c r="T61" s="388"/>
      <c r="U61" s="388"/>
      <c r="V61" s="388"/>
      <c r="W61" s="388"/>
      <c r="X61" s="388"/>
      <c r="Y61" s="388"/>
      <c r="Z61" s="388"/>
      <c r="AA61" s="410"/>
    </row>
    <row r="62" spans="1:40">
      <c r="A62" s="409"/>
      <c r="B62" s="388"/>
      <c r="C62" s="388"/>
      <c r="D62" s="388"/>
      <c r="E62" s="388"/>
      <c r="F62" s="388"/>
      <c r="G62" s="388"/>
      <c r="H62" s="388"/>
      <c r="I62" s="388"/>
      <c r="J62" s="388"/>
      <c r="K62" s="388"/>
      <c r="L62" s="388"/>
      <c r="M62" s="388"/>
      <c r="N62" s="388"/>
      <c r="O62" s="388"/>
      <c r="P62" s="388"/>
      <c r="Q62" s="388"/>
      <c r="R62" s="388"/>
      <c r="S62" s="388"/>
      <c r="T62" s="388"/>
      <c r="U62" s="388"/>
      <c r="V62" s="388"/>
      <c r="W62" s="388"/>
      <c r="X62" s="388"/>
      <c r="Y62" s="388"/>
      <c r="Z62" s="388"/>
      <c r="AA62" s="410"/>
    </row>
    <row r="63" spans="1:40">
      <c r="A63" s="409"/>
      <c r="B63" s="388"/>
      <c r="C63" s="388"/>
      <c r="D63" s="388"/>
      <c r="E63" s="388"/>
      <c r="F63" s="388"/>
      <c r="G63" s="388"/>
      <c r="H63" s="388"/>
      <c r="I63" s="388"/>
      <c r="J63" s="388"/>
      <c r="K63" s="388"/>
      <c r="L63" s="388"/>
      <c r="M63" s="388"/>
      <c r="N63" s="388"/>
      <c r="O63" s="388"/>
      <c r="P63" s="388"/>
      <c r="Q63" s="388"/>
      <c r="R63" s="388"/>
      <c r="S63" s="388"/>
      <c r="T63" s="388"/>
      <c r="U63" s="388"/>
      <c r="V63" s="388"/>
      <c r="W63" s="388"/>
      <c r="X63" s="388"/>
      <c r="Y63" s="388"/>
      <c r="Z63" s="388"/>
      <c r="AA63" s="410"/>
    </row>
    <row r="64" spans="1:40">
      <c r="A64" s="409"/>
      <c r="B64" s="388"/>
      <c r="C64" s="388"/>
      <c r="D64" s="388"/>
      <c r="E64" s="388"/>
      <c r="F64" s="388"/>
      <c r="G64" s="388"/>
      <c r="H64" s="388"/>
      <c r="I64" s="388"/>
      <c r="J64" s="388"/>
      <c r="K64" s="388"/>
      <c r="L64" s="388"/>
      <c r="M64" s="388"/>
      <c r="N64" s="388"/>
      <c r="O64" s="388"/>
      <c r="P64" s="388"/>
      <c r="Q64" s="388"/>
      <c r="R64" s="388"/>
      <c r="S64" s="388"/>
      <c r="T64" s="388"/>
      <c r="U64" s="388"/>
      <c r="V64" s="388"/>
      <c r="W64" s="388"/>
      <c r="X64" s="388"/>
      <c r="Y64" s="388"/>
      <c r="Z64" s="388"/>
      <c r="AA64" s="410"/>
    </row>
    <row r="65" spans="1:27">
      <c r="A65" s="409"/>
      <c r="B65" s="388"/>
      <c r="C65" s="388"/>
      <c r="D65" s="388"/>
      <c r="E65" s="388"/>
      <c r="F65" s="388"/>
      <c r="G65" s="388"/>
      <c r="H65" s="388"/>
      <c r="I65" s="388"/>
      <c r="J65" s="388"/>
      <c r="K65" s="388"/>
      <c r="L65" s="388"/>
      <c r="M65" s="388"/>
      <c r="N65" s="388"/>
      <c r="O65" s="388"/>
      <c r="P65" s="388"/>
      <c r="Q65" s="388"/>
      <c r="R65" s="388"/>
      <c r="S65" s="388"/>
      <c r="T65" s="388"/>
      <c r="U65" s="388"/>
      <c r="V65" s="388"/>
      <c r="W65" s="388"/>
      <c r="X65" s="388"/>
      <c r="Y65" s="388"/>
      <c r="Z65" s="388"/>
      <c r="AA65" s="410"/>
    </row>
    <row r="66" spans="1:27">
      <c r="A66" s="409"/>
      <c r="B66" s="388"/>
      <c r="C66" s="388"/>
      <c r="D66" s="388"/>
      <c r="E66" s="388"/>
      <c r="F66" s="388"/>
      <c r="G66" s="388"/>
      <c r="H66" s="388"/>
      <c r="I66" s="388"/>
      <c r="J66" s="388"/>
      <c r="K66" s="388"/>
      <c r="L66" s="388"/>
      <c r="M66" s="388"/>
      <c r="N66" s="388"/>
      <c r="O66" s="388"/>
      <c r="P66" s="388"/>
      <c r="Q66" s="388"/>
      <c r="R66" s="388"/>
      <c r="S66" s="388"/>
      <c r="T66" s="388"/>
      <c r="U66" s="388"/>
      <c r="V66" s="388"/>
      <c r="W66" s="388"/>
      <c r="X66" s="388"/>
      <c r="Y66" s="388"/>
      <c r="Z66" s="388"/>
      <c r="AA66" s="410"/>
    </row>
    <row r="67" spans="1:27">
      <c r="A67" s="409"/>
      <c r="B67" s="388"/>
      <c r="C67" s="388"/>
      <c r="D67" s="388"/>
      <c r="E67" s="388"/>
      <c r="F67" s="388"/>
      <c r="G67" s="388"/>
      <c r="H67" s="388"/>
      <c r="I67" s="388"/>
      <c r="J67" s="388"/>
      <c r="K67" s="388"/>
      <c r="L67" s="388"/>
      <c r="M67" s="388"/>
      <c r="N67" s="388"/>
      <c r="O67" s="388"/>
      <c r="P67" s="388"/>
      <c r="Q67" s="388"/>
      <c r="R67" s="388"/>
      <c r="S67" s="388"/>
      <c r="T67" s="388"/>
      <c r="U67" s="388"/>
      <c r="V67" s="388"/>
      <c r="W67" s="388"/>
      <c r="X67" s="388"/>
      <c r="Y67" s="388"/>
      <c r="Z67" s="388"/>
      <c r="AA67" s="410"/>
    </row>
    <row r="68" spans="1:27">
      <c r="A68" s="409"/>
      <c r="B68" s="388"/>
      <c r="C68" s="388"/>
      <c r="D68" s="388"/>
      <c r="E68" s="388"/>
      <c r="F68" s="388"/>
      <c r="G68" s="388"/>
      <c r="H68" s="388"/>
      <c r="I68" s="388"/>
      <c r="J68" s="388"/>
      <c r="K68" s="388"/>
      <c r="L68" s="388"/>
      <c r="M68" s="388"/>
      <c r="N68" s="388"/>
      <c r="O68" s="388"/>
      <c r="P68" s="388"/>
      <c r="Q68" s="388"/>
      <c r="R68" s="388"/>
      <c r="S68" s="388"/>
      <c r="T68" s="388"/>
      <c r="U68" s="388"/>
      <c r="V68" s="388"/>
      <c r="W68" s="388"/>
      <c r="X68" s="388"/>
      <c r="Y68" s="388"/>
      <c r="Z68" s="388"/>
      <c r="AA68" s="410"/>
    </row>
    <row r="69" spans="1:27">
      <c r="A69" s="426"/>
      <c r="B69" s="427"/>
      <c r="C69" s="427"/>
      <c r="D69" s="427"/>
      <c r="E69" s="427"/>
      <c r="F69" s="427"/>
      <c r="G69" s="427"/>
      <c r="H69" s="427"/>
      <c r="I69" s="427"/>
      <c r="J69" s="427"/>
      <c r="K69" s="427"/>
      <c r="L69" s="427"/>
      <c r="M69" s="427"/>
      <c r="N69" s="427"/>
      <c r="O69" s="427"/>
      <c r="P69" s="427"/>
      <c r="Q69" s="427"/>
      <c r="R69" s="427"/>
      <c r="S69" s="427"/>
      <c r="T69" s="427"/>
      <c r="U69" s="427"/>
      <c r="V69" s="427"/>
      <c r="W69" s="427"/>
      <c r="X69" s="427"/>
      <c r="Y69" s="427"/>
      <c r="Z69" s="427"/>
      <c r="AA69" s="428"/>
    </row>
  </sheetData>
  <mergeCells count="44">
    <mergeCell ref="B15:E15"/>
    <mergeCell ref="H15:K15"/>
    <mergeCell ref="F13:G13"/>
    <mergeCell ref="B13:E13"/>
    <mergeCell ref="B20:E20"/>
    <mergeCell ref="B19:E19"/>
    <mergeCell ref="L20:M20"/>
    <mergeCell ref="L19:M19"/>
    <mergeCell ref="H20:K20"/>
    <mergeCell ref="H19:K19"/>
    <mergeCell ref="F19:G19"/>
    <mergeCell ref="F20:G20"/>
    <mergeCell ref="L13:M13"/>
    <mergeCell ref="B18:E18"/>
    <mergeCell ref="H18:K18"/>
    <mergeCell ref="F18:G18"/>
    <mergeCell ref="F16:G16"/>
    <mergeCell ref="F15:G15"/>
    <mergeCell ref="H14:K14"/>
    <mergeCell ref="F14:G14"/>
    <mergeCell ref="L14:M14"/>
    <mergeCell ref="L15:M15"/>
    <mergeCell ref="L16:M16"/>
    <mergeCell ref="L18:M18"/>
    <mergeCell ref="B16:E16"/>
    <mergeCell ref="H13:K13"/>
    <mergeCell ref="H16:K16"/>
    <mergeCell ref="B14:E14"/>
    <mergeCell ref="AN12:AY24"/>
    <mergeCell ref="L10:M10"/>
    <mergeCell ref="A1:B1"/>
    <mergeCell ref="L12:M12"/>
    <mergeCell ref="H12:K12"/>
    <mergeCell ref="H11:K11"/>
    <mergeCell ref="B12:E12"/>
    <mergeCell ref="B10:E10"/>
    <mergeCell ref="F11:G11"/>
    <mergeCell ref="B3:AA7"/>
    <mergeCell ref="V1:AA1"/>
    <mergeCell ref="L11:M11"/>
    <mergeCell ref="F12:G12"/>
    <mergeCell ref="F10:G10"/>
    <mergeCell ref="H10:K10"/>
    <mergeCell ref="B11:E11"/>
  </mergeCells>
  <phoneticPr fontId="4"/>
  <conditionalFormatting sqref="AD11:AD22">
    <cfRule type="top10" dxfId="49" priority="2" rank="2"/>
  </conditionalFormatting>
  <conditionalFormatting sqref="AE11:AE22">
    <cfRule type="top10" dxfId="48" priority="1" rank="1"/>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68" man="1"/>
    <brk id="53"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業種リスト!$A$2:$A$14</xm:f>
          </x14:formula1>
          <xm:sqref>AP6:AR7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1">
    <tabColor theme="9" tint="0.59999389629810485"/>
  </sheetPr>
  <dimension ref="A1:BJ66"/>
  <sheetViews>
    <sheetView showGridLines="0" view="pageBreakPreview" zoomScaleNormal="100" zoomScaleSheetLayoutView="100" workbookViewId="0">
      <selection activeCell="AD43" sqref="AD43"/>
    </sheetView>
  </sheetViews>
  <sheetFormatPr defaultColWidth="10.28515625" defaultRowHeight="11.25"/>
  <cols>
    <col min="1" max="27" width="3.5703125" style="26" customWidth="1"/>
    <col min="28" max="28" width="1.7109375" style="26" customWidth="1"/>
    <col min="29" max="29" width="14.7109375" style="26" customWidth="1"/>
    <col min="30" max="32" width="7.7109375" style="26" customWidth="1"/>
    <col min="33" max="33" width="1.7109375" style="26" customWidth="1"/>
    <col min="34" max="34" width="14.7109375" style="26" customWidth="1"/>
    <col min="35" max="37" width="10.85546875" style="26" customWidth="1"/>
    <col min="38" max="38" width="8.28515625" style="336" customWidth="1"/>
    <col min="39" max="39" width="7.7109375" style="336" bestFit="1" customWidth="1"/>
    <col min="40" max="40" width="5.42578125" style="336" bestFit="1" customWidth="1"/>
    <col min="41" max="42" width="7.140625" style="336" bestFit="1" customWidth="1"/>
    <col min="43" max="43" width="8.28515625" style="336" bestFit="1" customWidth="1"/>
    <col min="44" max="44" width="5.42578125" style="336" bestFit="1" customWidth="1"/>
    <col min="45" max="50" width="5.42578125" style="336" customWidth="1"/>
    <col min="51" max="51" width="5.42578125" style="784" customWidth="1"/>
    <col min="52" max="52" width="1.7109375" style="26" customWidth="1"/>
    <col min="53" max="53" width="14.7109375" style="26" customWidth="1"/>
    <col min="54" max="56" width="7.7109375" style="26" customWidth="1"/>
    <col min="57" max="57" width="3.42578125" style="26" customWidth="1"/>
    <col min="58" max="58" width="14.7109375" style="26" customWidth="1"/>
    <col min="59" max="61" width="10.85546875" style="26" customWidth="1"/>
    <col min="62" max="62" width="10.28515625" style="118" customWidth="1"/>
    <col min="63" max="16384" width="10.28515625" style="26"/>
  </cols>
  <sheetData>
    <row r="1" spans="1:62" ht="21" customHeight="1" thickBot="1">
      <c r="A1" s="846">
        <v>34</v>
      </c>
      <c r="B1" s="846"/>
      <c r="C1" s="495" t="s">
        <v>9</v>
      </c>
      <c r="D1" s="495"/>
      <c r="E1" s="495"/>
      <c r="F1" s="495"/>
      <c r="G1" s="495"/>
      <c r="H1" s="495"/>
      <c r="I1" s="495"/>
      <c r="J1" s="495"/>
      <c r="K1" s="495"/>
      <c r="L1" s="495"/>
      <c r="M1" s="495"/>
      <c r="N1" s="495"/>
      <c r="O1" s="495"/>
      <c r="P1" s="495"/>
      <c r="Q1" s="495"/>
      <c r="R1" s="495"/>
      <c r="S1" s="495"/>
      <c r="T1" s="495"/>
      <c r="U1" s="495"/>
      <c r="V1" s="847" t="s">
        <v>528</v>
      </c>
      <c r="W1" s="847"/>
      <c r="X1" s="847"/>
      <c r="Y1" s="847"/>
      <c r="Z1" s="847"/>
      <c r="AA1" s="847"/>
      <c r="AC1" s="26" t="s">
        <v>479</v>
      </c>
      <c r="BA1" s="26" t="s">
        <v>262</v>
      </c>
    </row>
    <row r="3" spans="1:62" ht="11.25" customHeight="1">
      <c r="B3" s="888" t="s">
        <v>856</v>
      </c>
      <c r="C3" s="888"/>
      <c r="D3" s="888"/>
      <c r="E3" s="888"/>
      <c r="F3" s="888"/>
      <c r="G3" s="888"/>
      <c r="H3" s="888"/>
      <c r="I3" s="888"/>
      <c r="J3" s="888"/>
      <c r="K3" s="888"/>
      <c r="L3" s="888"/>
      <c r="M3" s="888"/>
      <c r="O3" s="433"/>
      <c r="P3" s="434"/>
      <c r="Q3" s="434"/>
      <c r="R3" s="434"/>
      <c r="S3" s="434"/>
      <c r="T3" s="434"/>
      <c r="U3" s="434"/>
      <c r="V3" s="434"/>
      <c r="W3" s="434"/>
      <c r="X3" s="434"/>
      <c r="Y3" s="434"/>
      <c r="Z3" s="434"/>
      <c r="AA3" s="435"/>
      <c r="AC3" s="26" t="s">
        <v>17</v>
      </c>
      <c r="AH3" s="26" t="s">
        <v>15</v>
      </c>
      <c r="AM3" s="336" t="s">
        <v>690</v>
      </c>
      <c r="BA3" s="26" t="s">
        <v>17</v>
      </c>
      <c r="BF3" s="26" t="s">
        <v>15</v>
      </c>
    </row>
    <row r="4" spans="1:62" ht="12" customHeight="1" thickBot="1">
      <c r="B4" s="888"/>
      <c r="C4" s="888"/>
      <c r="D4" s="888"/>
      <c r="E4" s="888"/>
      <c r="F4" s="888"/>
      <c r="G4" s="888"/>
      <c r="H4" s="888"/>
      <c r="I4" s="888"/>
      <c r="J4" s="888"/>
      <c r="K4" s="888"/>
      <c r="L4" s="888"/>
      <c r="M4" s="888"/>
      <c r="O4" s="436"/>
      <c r="P4" s="87"/>
      <c r="Q4" s="87"/>
      <c r="R4" s="87"/>
      <c r="S4" s="87"/>
      <c r="T4" s="87"/>
      <c r="U4" s="87"/>
      <c r="V4" s="87"/>
      <c r="W4" s="87"/>
      <c r="X4" s="87"/>
      <c r="Y4" s="87"/>
      <c r="Z4" s="87"/>
      <c r="AA4" s="437"/>
      <c r="AM4" s="336" t="str">
        <f>CONCATENATE("年次有給休暇の状況について、全体では従業員一人あたりに付与される有給休暇は",TEXT(AD7,"0.0日"),"、取得日数は",TEXT(AE7,"0.0日"),"であり、取得率は",TEXT(AF7,"0.0%"),"となった。")</f>
        <v>年次有給休暇の状況について、全体では従業員一人あたりに付与される有給休暇は27.3日、取得日数は11.0日であり、取得率は40.4%となった。</v>
      </c>
      <c r="AW4" s="779" t="s">
        <v>732</v>
      </c>
    </row>
    <row r="5" spans="1:62" ht="12" customHeight="1" thickBot="1">
      <c r="B5" s="888"/>
      <c r="C5" s="888"/>
      <c r="D5" s="888"/>
      <c r="E5" s="888"/>
      <c r="F5" s="888"/>
      <c r="G5" s="888"/>
      <c r="H5" s="888"/>
      <c r="I5" s="888"/>
      <c r="J5" s="888"/>
      <c r="K5" s="888"/>
      <c r="L5" s="888"/>
      <c r="M5" s="888"/>
      <c r="O5" s="436"/>
      <c r="P5" s="87"/>
      <c r="Q5" s="87"/>
      <c r="R5" s="87"/>
      <c r="S5" s="87"/>
      <c r="T5" s="87"/>
      <c r="U5" s="87"/>
      <c r="V5" s="87"/>
      <c r="W5" s="87"/>
      <c r="X5" s="87"/>
      <c r="Y5" s="87"/>
      <c r="Z5" s="87"/>
      <c r="AA5" s="437"/>
      <c r="AC5" s="855"/>
      <c r="AD5" s="855" t="s">
        <v>14</v>
      </c>
      <c r="AE5" s="855"/>
      <c r="AF5" s="855"/>
      <c r="AL5" s="785"/>
      <c r="AM5" s="336" t="s">
        <v>691</v>
      </c>
      <c r="AO5" s="779" t="s">
        <v>733</v>
      </c>
      <c r="AP5" s="779" t="s">
        <v>734</v>
      </c>
      <c r="AQ5" s="779" t="s">
        <v>735</v>
      </c>
      <c r="AW5" s="681">
        <v>0.35299999999999998</v>
      </c>
      <c r="AY5" s="786"/>
      <c r="BA5" s="858"/>
      <c r="BB5" s="885" t="s">
        <v>14</v>
      </c>
      <c r="BC5" s="886"/>
      <c r="BD5" s="887"/>
      <c r="BJ5" s="120"/>
    </row>
    <row r="6" spans="1:62" ht="12" customHeight="1" thickBot="1">
      <c r="B6" s="888"/>
      <c r="C6" s="888"/>
      <c r="D6" s="888"/>
      <c r="E6" s="888"/>
      <c r="F6" s="888"/>
      <c r="G6" s="888"/>
      <c r="H6" s="888"/>
      <c r="I6" s="888"/>
      <c r="J6" s="888"/>
      <c r="K6" s="888"/>
      <c r="L6" s="888"/>
      <c r="M6" s="888"/>
      <c r="O6" s="436"/>
      <c r="P6" s="87"/>
      <c r="Q6" s="87"/>
      <c r="R6" s="87"/>
      <c r="S6" s="87"/>
      <c r="T6" s="87"/>
      <c r="U6" s="87"/>
      <c r="V6" s="87"/>
      <c r="W6" s="87"/>
      <c r="X6" s="87"/>
      <c r="Y6" s="87"/>
      <c r="Z6" s="87"/>
      <c r="AA6" s="437"/>
      <c r="AC6" s="855"/>
      <c r="AD6" s="575" t="s">
        <v>599</v>
      </c>
      <c r="AE6" s="575" t="s">
        <v>598</v>
      </c>
      <c r="AF6" s="575" t="s">
        <v>600</v>
      </c>
      <c r="AH6" s="575" t="s">
        <v>550</v>
      </c>
      <c r="AI6" s="575" t="s">
        <v>13</v>
      </c>
      <c r="AJ6" s="575" t="s">
        <v>12</v>
      </c>
      <c r="AK6" s="575" t="s">
        <v>11</v>
      </c>
      <c r="AL6" s="785"/>
      <c r="AM6" s="336" t="s">
        <v>718</v>
      </c>
      <c r="AO6" s="779" t="s">
        <v>713</v>
      </c>
      <c r="AP6" s="779"/>
      <c r="AQ6" s="779"/>
      <c r="AR6" s="336" t="s">
        <v>736</v>
      </c>
      <c r="AY6" s="787"/>
      <c r="BA6" s="859"/>
      <c r="BB6" s="456" t="s">
        <v>598</v>
      </c>
      <c r="BC6" s="442" t="s">
        <v>599</v>
      </c>
      <c r="BD6" s="441" t="s">
        <v>600</v>
      </c>
      <c r="BF6" s="31" t="s">
        <v>550</v>
      </c>
      <c r="BG6" s="27" t="s">
        <v>13</v>
      </c>
      <c r="BH6" s="29" t="s">
        <v>11</v>
      </c>
      <c r="BI6" s="30" t="s">
        <v>12</v>
      </c>
      <c r="BJ6" s="196"/>
    </row>
    <row r="7" spans="1:62" ht="12" customHeight="1" thickBot="1">
      <c r="B7" s="888"/>
      <c r="C7" s="888"/>
      <c r="D7" s="888"/>
      <c r="E7" s="888"/>
      <c r="F7" s="888"/>
      <c r="G7" s="888"/>
      <c r="H7" s="888"/>
      <c r="I7" s="888"/>
      <c r="J7" s="888"/>
      <c r="K7" s="888"/>
      <c r="L7" s="888"/>
      <c r="M7" s="888"/>
      <c r="O7" s="436"/>
      <c r="P7" s="87"/>
      <c r="Q7" s="87"/>
      <c r="R7" s="87"/>
      <c r="S7" s="87"/>
      <c r="T7" s="87"/>
      <c r="U7" s="87"/>
      <c r="V7" s="87"/>
      <c r="W7" s="87"/>
      <c r="X7" s="87"/>
      <c r="Y7" s="87"/>
      <c r="Z7" s="87"/>
      <c r="AA7" s="437"/>
      <c r="AC7" s="575" t="s">
        <v>558</v>
      </c>
      <c r="AD7" s="698">
        <f>BC7</f>
        <v>27.290573400550837</v>
      </c>
      <c r="AE7" s="698">
        <f>BB7</f>
        <v>11.022211256523923</v>
      </c>
      <c r="AF7" s="681">
        <f>BD7</f>
        <v>0.40388346169016182</v>
      </c>
      <c r="AH7" s="575" t="s">
        <v>558</v>
      </c>
      <c r="AI7" s="699">
        <f>BG7</f>
        <v>11.338153503893215</v>
      </c>
      <c r="AJ7" s="698">
        <f>BI7</f>
        <v>309.42471042471044</v>
      </c>
      <c r="AK7" s="698">
        <f>BH7</f>
        <v>124.97152317880794</v>
      </c>
      <c r="AL7" s="688"/>
      <c r="AM7" s="336" t="str">
        <f>CONCATENATE(AM6,AO6,AP6,AQ6,AR6)</f>
        <v>業種別では、「飲食店・宿泊業」の取得率が低い。</v>
      </c>
      <c r="BA7" s="33" t="s">
        <v>558</v>
      </c>
      <c r="BB7" s="198">
        <f>+BH7/BG7</f>
        <v>11.022211256523923</v>
      </c>
      <c r="BC7" s="199">
        <f>+BI7/BG7</f>
        <v>27.290573400550837</v>
      </c>
      <c r="BD7" s="36">
        <f>+BB7/BC7</f>
        <v>0.40388346169016182</v>
      </c>
      <c r="BF7" s="37" t="s">
        <v>558</v>
      </c>
      <c r="BG7" s="200">
        <f>+集計・資料①!AS32</f>
        <v>11.338153503893215</v>
      </c>
      <c r="BH7" s="201">
        <f>+集計・資料①!AU32</f>
        <v>124.97152317880794</v>
      </c>
      <c r="BI7" s="202">
        <f>+集計・資料①!AT32</f>
        <v>309.42471042471044</v>
      </c>
    </row>
    <row r="8" spans="1:62" ht="11.25" customHeight="1">
      <c r="B8" s="888"/>
      <c r="C8" s="888"/>
      <c r="D8" s="888"/>
      <c r="E8" s="888"/>
      <c r="F8" s="888"/>
      <c r="G8" s="888"/>
      <c r="H8" s="888"/>
      <c r="I8" s="888"/>
      <c r="J8" s="888"/>
      <c r="K8" s="888"/>
      <c r="L8" s="888"/>
      <c r="M8" s="888"/>
      <c r="O8" s="436"/>
      <c r="P8" s="87"/>
      <c r="Q8" s="87"/>
      <c r="R8" s="87"/>
      <c r="S8" s="87"/>
      <c r="T8" s="87"/>
      <c r="U8" s="87"/>
      <c r="V8" s="87"/>
      <c r="W8" s="87"/>
      <c r="X8" s="87"/>
      <c r="Y8" s="87"/>
      <c r="Z8" s="87"/>
      <c r="AA8" s="437"/>
      <c r="AM8" s="336" t="s">
        <v>698</v>
      </c>
    </row>
    <row r="9" spans="1:62" ht="11.25" customHeight="1">
      <c r="B9" s="888"/>
      <c r="C9" s="888"/>
      <c r="D9" s="888"/>
      <c r="E9" s="888"/>
      <c r="F9" s="888"/>
      <c r="G9" s="888"/>
      <c r="H9" s="888"/>
      <c r="I9" s="888"/>
      <c r="J9" s="888"/>
      <c r="K9" s="888"/>
      <c r="L9" s="888"/>
      <c r="M9" s="888"/>
      <c r="O9" s="436"/>
      <c r="P9" s="87"/>
      <c r="Q9" s="87"/>
      <c r="R9" s="87"/>
      <c r="S9" s="87"/>
      <c r="T9" s="87"/>
      <c r="U9" s="87"/>
      <c r="V9" s="87"/>
      <c r="W9" s="87"/>
      <c r="X9" s="87"/>
      <c r="Y9" s="87"/>
      <c r="Z9" s="87"/>
      <c r="AA9" s="437"/>
      <c r="AC9" s="26" t="s">
        <v>18</v>
      </c>
      <c r="AH9" s="26" t="s">
        <v>16</v>
      </c>
      <c r="AM9" s="336" t="s">
        <v>855</v>
      </c>
      <c r="BA9" s="26" t="s">
        <v>18</v>
      </c>
      <c r="BF9" s="26" t="s">
        <v>16</v>
      </c>
    </row>
    <row r="10" spans="1:62" ht="12" customHeight="1" thickBot="1">
      <c r="B10" s="888"/>
      <c r="C10" s="888"/>
      <c r="D10" s="888"/>
      <c r="E10" s="888"/>
      <c r="F10" s="888"/>
      <c r="G10" s="888"/>
      <c r="H10" s="888"/>
      <c r="I10" s="888"/>
      <c r="J10" s="888"/>
      <c r="K10" s="888"/>
      <c r="L10" s="888"/>
      <c r="M10" s="888"/>
      <c r="O10" s="436"/>
      <c r="P10" s="87"/>
      <c r="Q10" s="87"/>
      <c r="R10" s="87"/>
      <c r="S10" s="87"/>
      <c r="T10" s="87"/>
      <c r="U10" s="87"/>
      <c r="V10" s="87"/>
      <c r="W10" s="87"/>
      <c r="X10" s="87"/>
      <c r="Y10" s="87"/>
      <c r="Z10" s="87"/>
      <c r="AA10" s="437"/>
      <c r="AY10" s="786"/>
      <c r="BJ10" s="120"/>
    </row>
    <row r="11" spans="1:62" ht="12.75" thickBot="1">
      <c r="B11" s="888"/>
      <c r="C11" s="888"/>
      <c r="D11" s="888"/>
      <c r="E11" s="888"/>
      <c r="F11" s="888"/>
      <c r="G11" s="888"/>
      <c r="H11" s="888"/>
      <c r="I11" s="888"/>
      <c r="J11" s="888"/>
      <c r="K11" s="888"/>
      <c r="L11" s="888"/>
      <c r="M11" s="888"/>
      <c r="O11" s="436"/>
      <c r="P11" s="87"/>
      <c r="Q11" s="87"/>
      <c r="R11" s="87"/>
      <c r="S11" s="87"/>
      <c r="T11" s="87"/>
      <c r="U11" s="87"/>
      <c r="V11" s="87"/>
      <c r="W11" s="87"/>
      <c r="X11" s="87"/>
      <c r="Y11" s="87"/>
      <c r="Z11" s="87"/>
      <c r="AA11" s="437"/>
      <c r="AC11" s="855" t="s">
        <v>550</v>
      </c>
      <c r="AD11" s="855" t="s">
        <v>14</v>
      </c>
      <c r="AE11" s="855"/>
      <c r="AF11" s="855"/>
      <c r="AL11" s="785"/>
      <c r="AM11" s="780" t="s">
        <v>699</v>
      </c>
      <c r="AN11" s="781"/>
      <c r="AO11" s="781"/>
      <c r="AP11" s="781"/>
      <c r="AQ11" s="781"/>
      <c r="AR11" s="781"/>
      <c r="AS11" s="781"/>
      <c r="AT11" s="781"/>
      <c r="AU11" s="781"/>
      <c r="AV11" s="781"/>
      <c r="AW11" s="781"/>
      <c r="AX11" s="781"/>
      <c r="AY11" s="788"/>
      <c r="BA11" s="858" t="s">
        <v>550</v>
      </c>
      <c r="BB11" s="885" t="s">
        <v>14</v>
      </c>
      <c r="BC11" s="886"/>
      <c r="BD11" s="887"/>
      <c r="BJ11" s="197"/>
    </row>
    <row r="12" spans="1:62" ht="11.25" customHeight="1" thickBot="1">
      <c r="B12" s="888"/>
      <c r="C12" s="888"/>
      <c r="D12" s="888"/>
      <c r="E12" s="888"/>
      <c r="F12" s="888"/>
      <c r="G12" s="888"/>
      <c r="H12" s="888"/>
      <c r="I12" s="888"/>
      <c r="J12" s="888"/>
      <c r="K12" s="888"/>
      <c r="L12" s="888"/>
      <c r="M12" s="888"/>
      <c r="O12" s="436"/>
      <c r="P12" s="87"/>
      <c r="Q12" s="87"/>
      <c r="R12" s="87"/>
      <c r="S12" s="87"/>
      <c r="T12" s="87"/>
      <c r="U12" s="87"/>
      <c r="V12" s="87"/>
      <c r="W12" s="87"/>
      <c r="X12" s="87"/>
      <c r="Y12" s="87"/>
      <c r="Z12" s="87"/>
      <c r="AA12" s="437"/>
      <c r="AC12" s="855"/>
      <c r="AD12" s="575" t="s">
        <v>599</v>
      </c>
      <c r="AE12" s="575" t="s">
        <v>598</v>
      </c>
      <c r="AF12" s="575" t="s">
        <v>600</v>
      </c>
      <c r="AH12" s="575" t="s">
        <v>550</v>
      </c>
      <c r="AI12" s="575" t="s">
        <v>13</v>
      </c>
      <c r="AJ12" s="575" t="s">
        <v>12</v>
      </c>
      <c r="AK12" s="575" t="s">
        <v>11</v>
      </c>
      <c r="AL12" s="785"/>
      <c r="AM12" s="833" t="str">
        <f>CONCATENATE("　",AM4,CHAR(10),"　",AM7,,CHAR(10),"　",AM9)</f>
        <v>　年次有給休暇の状況について、全体では従業員一人あたりに付与される有給休暇は27.3日、取得日数は11.0日であり、取得率は40.4%となった。
　業種別では、「飲食店・宿泊業」の取得率が低い。
　規模別では、「50～99人」規模の事業所で取得率がやや低い。（注：1人あたりの付与日数に違いあり）</v>
      </c>
      <c r="AN12" s="833"/>
      <c r="AO12" s="833"/>
      <c r="AP12" s="833"/>
      <c r="AQ12" s="833"/>
      <c r="AR12" s="833"/>
      <c r="AS12" s="833"/>
      <c r="AT12" s="833"/>
      <c r="AU12" s="833"/>
      <c r="AV12" s="833"/>
      <c r="AW12" s="833"/>
      <c r="AX12" s="833"/>
      <c r="AY12" s="788"/>
      <c r="BA12" s="859"/>
      <c r="BB12" s="227" t="s">
        <v>598</v>
      </c>
      <c r="BC12" s="228" t="s">
        <v>599</v>
      </c>
      <c r="BD12" s="229" t="s">
        <v>600</v>
      </c>
      <c r="BF12" s="31" t="s">
        <v>550</v>
      </c>
      <c r="BG12" s="457" t="s">
        <v>13</v>
      </c>
      <c r="BH12" s="292" t="s">
        <v>11</v>
      </c>
      <c r="BI12" s="103" t="s">
        <v>12</v>
      </c>
      <c r="BJ12" s="197"/>
    </row>
    <row r="13" spans="1:62" ht="10.5" customHeight="1">
      <c r="B13" s="888"/>
      <c r="C13" s="888"/>
      <c r="D13" s="888"/>
      <c r="E13" s="888"/>
      <c r="F13" s="888"/>
      <c r="G13" s="888"/>
      <c r="H13" s="888"/>
      <c r="I13" s="888"/>
      <c r="J13" s="888"/>
      <c r="K13" s="888"/>
      <c r="L13" s="888"/>
      <c r="M13" s="888"/>
      <c r="O13" s="436"/>
      <c r="P13" s="87"/>
      <c r="Q13" s="87"/>
      <c r="R13" s="87"/>
      <c r="S13" s="87"/>
      <c r="T13" s="87"/>
      <c r="U13" s="87"/>
      <c r="V13" s="87"/>
      <c r="W13" s="87"/>
      <c r="X13" s="87"/>
      <c r="Y13" s="87"/>
      <c r="Z13" s="87"/>
      <c r="AA13" s="437"/>
      <c r="AC13" s="573" t="s">
        <v>403</v>
      </c>
      <c r="AD13" s="698">
        <f>BC25</f>
        <v>25.350373985125831</v>
      </c>
      <c r="AE13" s="698">
        <f>BB25</f>
        <v>11.953117747176233</v>
      </c>
      <c r="AF13" s="690">
        <f>BD25</f>
        <v>0.4715164263134598</v>
      </c>
      <c r="AH13" s="573" t="s">
        <v>403</v>
      </c>
      <c r="AI13" s="699">
        <f>BG25</f>
        <v>8.5151515151515156</v>
      </c>
      <c r="AJ13" s="698">
        <f>BI25</f>
        <v>215.86227544910179</v>
      </c>
      <c r="AK13" s="698">
        <f>BH25</f>
        <v>101.78260869565217</v>
      </c>
      <c r="AL13" s="688"/>
      <c r="AM13" s="833"/>
      <c r="AN13" s="833"/>
      <c r="AO13" s="833"/>
      <c r="AP13" s="833"/>
      <c r="AQ13" s="833"/>
      <c r="AR13" s="833"/>
      <c r="AS13" s="833"/>
      <c r="AT13" s="833"/>
      <c r="AU13" s="833"/>
      <c r="AV13" s="833"/>
      <c r="AW13" s="833"/>
      <c r="AX13" s="833"/>
      <c r="AY13" s="788"/>
      <c r="BA13" s="44" t="s">
        <v>557</v>
      </c>
      <c r="BB13" s="208" t="e">
        <f>+BH13/BG13</f>
        <v>#DIV/0!</v>
      </c>
      <c r="BC13" s="207" t="e">
        <f>+BI13/BG13</f>
        <v>#DIV/0!</v>
      </c>
      <c r="BD13" s="73" t="e">
        <f>+BB13/BC13</f>
        <v>#DIV/0!</v>
      </c>
      <c r="BF13" s="44" t="s">
        <v>557</v>
      </c>
      <c r="BG13" s="211" t="e">
        <f>+集計・資料①!AS6</f>
        <v>#DIV/0!</v>
      </c>
      <c r="BH13" s="203" t="e">
        <f>+集計・資料①!AU6</f>
        <v>#DIV/0!</v>
      </c>
      <c r="BI13" s="204" t="e">
        <f>+集計・資料①!AT6</f>
        <v>#DIV/0!</v>
      </c>
    </row>
    <row r="14" spans="1:62" ht="11.25" customHeight="1">
      <c r="B14" s="888"/>
      <c r="C14" s="888"/>
      <c r="D14" s="888"/>
      <c r="E14" s="888"/>
      <c r="F14" s="888"/>
      <c r="G14" s="888"/>
      <c r="H14" s="888"/>
      <c r="I14" s="888"/>
      <c r="J14" s="888"/>
      <c r="K14" s="888"/>
      <c r="L14" s="888"/>
      <c r="M14" s="888"/>
      <c r="O14" s="436"/>
      <c r="P14" s="87"/>
      <c r="Q14" s="87"/>
      <c r="R14" s="87"/>
      <c r="S14" s="87"/>
      <c r="T14" s="87"/>
      <c r="U14" s="87"/>
      <c r="V14" s="87"/>
      <c r="W14" s="87"/>
      <c r="X14" s="87"/>
      <c r="Y14" s="87"/>
      <c r="Z14" s="87"/>
      <c r="AA14" s="437"/>
      <c r="AC14" s="683" t="s">
        <v>404</v>
      </c>
      <c r="AD14" s="698">
        <f>BC24</f>
        <v>24.109929577464786</v>
      </c>
      <c r="AE14" s="698">
        <f>BB24</f>
        <v>10.878025840996392</v>
      </c>
      <c r="AF14" s="690">
        <f>BD24</f>
        <v>0.45118447177730164</v>
      </c>
      <c r="AH14" s="683" t="s">
        <v>404</v>
      </c>
      <c r="AI14" s="699">
        <f>BG24</f>
        <v>11.993243243243244</v>
      </c>
      <c r="AJ14" s="698">
        <f>BI24</f>
        <v>289.15625</v>
      </c>
      <c r="AK14" s="698">
        <f>BH24</f>
        <v>130.46280991735537</v>
      </c>
      <c r="AL14" s="688"/>
      <c r="AM14" s="833"/>
      <c r="AN14" s="833"/>
      <c r="AO14" s="833"/>
      <c r="AP14" s="833"/>
      <c r="AQ14" s="833"/>
      <c r="AR14" s="833"/>
      <c r="AS14" s="833"/>
      <c r="AT14" s="833"/>
      <c r="AU14" s="833"/>
      <c r="AV14" s="833"/>
      <c r="AW14" s="833"/>
      <c r="AX14" s="833"/>
      <c r="AY14" s="788"/>
      <c r="BA14" s="7" t="s">
        <v>544</v>
      </c>
      <c r="BB14" s="208">
        <f t="shared" ref="BB14:BB25" si="0">+BH14/BG14</f>
        <v>9.8975243009987341</v>
      </c>
      <c r="BC14" s="207">
        <f t="shared" ref="BC14:BC25" si="1">+BI14/BG14</f>
        <v>24.425719127044076</v>
      </c>
      <c r="BD14" s="73">
        <f t="shared" ref="BD14:BD25" si="2">+BB14/BC14</f>
        <v>0.40520912606582082</v>
      </c>
      <c r="BF14" s="7" t="s">
        <v>544</v>
      </c>
      <c r="BG14" s="211">
        <f>+集計・資料①!AS8</f>
        <v>8.0843373493975896</v>
      </c>
      <c r="BH14" s="203">
        <f>+集計・資料①!AU8</f>
        <v>80.014925373134332</v>
      </c>
      <c r="BI14" s="204">
        <f>+集計・資料①!AT8</f>
        <v>197.46575342465752</v>
      </c>
      <c r="BJ14" s="197"/>
    </row>
    <row r="15" spans="1:62" ht="10.5" customHeight="1">
      <c r="B15" s="888"/>
      <c r="C15" s="888"/>
      <c r="D15" s="888"/>
      <c r="E15" s="888"/>
      <c r="F15" s="888"/>
      <c r="G15" s="888"/>
      <c r="H15" s="888"/>
      <c r="I15" s="888"/>
      <c r="J15" s="888"/>
      <c r="K15" s="888"/>
      <c r="L15" s="888"/>
      <c r="M15" s="888"/>
      <c r="O15" s="438"/>
      <c r="P15" s="439"/>
      <c r="Q15" s="439"/>
      <c r="R15" s="439"/>
      <c r="S15" s="439"/>
      <c r="T15" s="439"/>
      <c r="U15" s="439"/>
      <c r="V15" s="439"/>
      <c r="W15" s="439"/>
      <c r="X15" s="439"/>
      <c r="Y15" s="439"/>
      <c r="Z15" s="439"/>
      <c r="AA15" s="440"/>
      <c r="AC15" s="573" t="s">
        <v>405</v>
      </c>
      <c r="AD15" s="698">
        <f>BC23</f>
        <v>18.508771929824562</v>
      </c>
      <c r="AE15" s="698">
        <f>BB23</f>
        <v>8.2719298245614024</v>
      </c>
      <c r="AF15" s="690">
        <f>BD23</f>
        <v>0.4469194312796208</v>
      </c>
      <c r="AH15" s="573" t="s">
        <v>405</v>
      </c>
      <c r="AI15" s="699">
        <f>BG23</f>
        <v>22.8</v>
      </c>
      <c r="AJ15" s="698">
        <f>BI23</f>
        <v>422</v>
      </c>
      <c r="AK15" s="698">
        <f>BH23</f>
        <v>188.6</v>
      </c>
      <c r="AL15" s="688"/>
      <c r="AM15" s="833"/>
      <c r="AN15" s="833"/>
      <c r="AO15" s="833"/>
      <c r="AP15" s="833"/>
      <c r="AQ15" s="833"/>
      <c r="AR15" s="833"/>
      <c r="AS15" s="833"/>
      <c r="AT15" s="833"/>
      <c r="AU15" s="833"/>
      <c r="AV15" s="833"/>
      <c r="AW15" s="833"/>
      <c r="AX15" s="833"/>
      <c r="AY15" s="788"/>
      <c r="BA15" s="7" t="s">
        <v>545</v>
      </c>
      <c r="BB15" s="208">
        <f t="shared" si="0"/>
        <v>7.6313268804194401</v>
      </c>
      <c r="BC15" s="207">
        <f t="shared" si="1"/>
        <v>21.421909659205486</v>
      </c>
      <c r="BD15" s="73">
        <f t="shared" si="2"/>
        <v>0.35623933635347416</v>
      </c>
      <c r="BF15" s="7" t="s">
        <v>545</v>
      </c>
      <c r="BG15" s="211">
        <f>+集計・資料①!AS10</f>
        <v>9.1199999999999992</v>
      </c>
      <c r="BH15" s="203">
        <f>+集計・資料①!AU10</f>
        <v>69.597701149425291</v>
      </c>
      <c r="BI15" s="204">
        <f>+集計・資料①!AT10</f>
        <v>195.36781609195401</v>
      </c>
      <c r="BJ15" s="197"/>
    </row>
    <row r="16" spans="1:62" ht="10.5" customHeight="1">
      <c r="AC16" s="683" t="s">
        <v>406</v>
      </c>
      <c r="AD16" s="698">
        <f>BC22</f>
        <v>25.463701765860037</v>
      </c>
      <c r="AE16" s="698">
        <f>BB22</f>
        <v>12.109875735775017</v>
      </c>
      <c r="AF16" s="690">
        <f>BD22</f>
        <v>0.47557404838958245</v>
      </c>
      <c r="AH16" s="683" t="s">
        <v>406</v>
      </c>
      <c r="AI16" s="699">
        <f>BG22</f>
        <v>23.166666666666668</v>
      </c>
      <c r="AJ16" s="698">
        <f>BI22</f>
        <v>589.90909090909088</v>
      </c>
      <c r="AK16" s="698">
        <f>BH22</f>
        <v>280.54545454545456</v>
      </c>
      <c r="AL16" s="688"/>
      <c r="AM16" s="833"/>
      <c r="AN16" s="833"/>
      <c r="AO16" s="833"/>
      <c r="AP16" s="833"/>
      <c r="AQ16" s="833"/>
      <c r="AR16" s="833"/>
      <c r="AS16" s="833"/>
      <c r="AT16" s="833"/>
      <c r="AU16" s="833"/>
      <c r="AV16" s="833"/>
      <c r="AW16" s="833"/>
      <c r="AX16" s="833"/>
      <c r="AY16" s="788"/>
      <c r="BA16" s="7" t="s">
        <v>543</v>
      </c>
      <c r="BB16" s="208">
        <f t="shared" si="0"/>
        <v>11.754413702239789</v>
      </c>
      <c r="BC16" s="207">
        <f t="shared" si="1"/>
        <v>24.89749670619236</v>
      </c>
      <c r="BD16" s="73">
        <f t="shared" si="2"/>
        <v>0.47211227060093558</v>
      </c>
      <c r="BF16" s="7" t="s">
        <v>543</v>
      </c>
      <c r="BG16" s="211">
        <f>+集計・資料①!AS12</f>
        <v>14.882352941176471</v>
      </c>
      <c r="BH16" s="203">
        <f>+集計・資料①!AU12</f>
        <v>174.93333333333334</v>
      </c>
      <c r="BI16" s="204">
        <f>+集計・資料①!AT12</f>
        <v>370.53333333333336</v>
      </c>
      <c r="BJ16" s="197"/>
    </row>
    <row r="17" spans="1:62" ht="10.5">
      <c r="A17" s="433"/>
      <c r="B17" s="434"/>
      <c r="C17" s="434"/>
      <c r="D17" s="434"/>
      <c r="E17" s="434"/>
      <c r="F17" s="434"/>
      <c r="G17" s="434"/>
      <c r="H17" s="434"/>
      <c r="I17" s="434"/>
      <c r="J17" s="434"/>
      <c r="K17" s="434"/>
      <c r="L17" s="434"/>
      <c r="M17" s="434"/>
      <c r="N17" s="434"/>
      <c r="O17" s="434"/>
      <c r="P17" s="434"/>
      <c r="Q17" s="434"/>
      <c r="R17" s="434"/>
      <c r="S17" s="434"/>
      <c r="T17" s="434"/>
      <c r="U17" s="434"/>
      <c r="V17" s="434"/>
      <c r="W17" s="434"/>
      <c r="X17" s="434"/>
      <c r="Y17" s="434"/>
      <c r="Z17" s="434"/>
      <c r="AA17" s="435"/>
      <c r="AC17" s="573" t="s">
        <v>407</v>
      </c>
      <c r="AD17" s="698">
        <f>BC21</f>
        <v>24.116160714285716</v>
      </c>
      <c r="AE17" s="698">
        <f>BB21</f>
        <v>7.8657239273662221</v>
      </c>
      <c r="AF17" s="690">
        <f>BD21</f>
        <v>0.32615987347881603</v>
      </c>
      <c r="AH17" s="573" t="s">
        <v>407</v>
      </c>
      <c r="AI17" s="699">
        <f>BG21</f>
        <v>7.7531645569620249</v>
      </c>
      <c r="AJ17" s="698">
        <f>BI21</f>
        <v>186.9765625</v>
      </c>
      <c r="AK17" s="698">
        <f>BH21</f>
        <v>60.984251968503933</v>
      </c>
      <c r="AL17" s="688"/>
      <c r="AM17" s="833"/>
      <c r="AN17" s="833"/>
      <c r="AO17" s="833"/>
      <c r="AP17" s="833"/>
      <c r="AQ17" s="833"/>
      <c r="AR17" s="833"/>
      <c r="AS17" s="833"/>
      <c r="AT17" s="833"/>
      <c r="AU17" s="833"/>
      <c r="AV17" s="833"/>
      <c r="AW17" s="833"/>
      <c r="AX17" s="833"/>
      <c r="AY17" s="788"/>
      <c r="BA17" s="7" t="s">
        <v>542</v>
      </c>
      <c r="BB17" s="208">
        <f t="shared" si="0"/>
        <v>11.695801628078391</v>
      </c>
      <c r="BC17" s="207">
        <f t="shared" si="1"/>
        <v>31.172170373742631</v>
      </c>
      <c r="BD17" s="73">
        <f t="shared" si="2"/>
        <v>0.37520010598717113</v>
      </c>
      <c r="BF17" s="7" t="s">
        <v>542</v>
      </c>
      <c r="BG17" s="211">
        <f>+集計・資料①!AS14</f>
        <v>23.433070866141733</v>
      </c>
      <c r="BH17" s="203">
        <f>+集計・資料①!AU14</f>
        <v>274.06854838709677</v>
      </c>
      <c r="BI17" s="204">
        <f>+集計・資料①!AT14</f>
        <v>730.45967741935488</v>
      </c>
      <c r="BJ17" s="197"/>
    </row>
    <row r="18" spans="1:62" ht="10.5">
      <c r="A18" s="436"/>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437"/>
      <c r="AC18" s="683" t="s">
        <v>408</v>
      </c>
      <c r="AD18" s="698">
        <f>BC20</f>
        <v>35.941005802707927</v>
      </c>
      <c r="AE18" s="698">
        <f>BB20</f>
        <v>12.090909090909092</v>
      </c>
      <c r="AF18" s="690">
        <f>BD20</f>
        <v>0.33640987003202116</v>
      </c>
      <c r="AH18" s="683" t="s">
        <v>408</v>
      </c>
      <c r="AI18" s="699">
        <f>BG20</f>
        <v>13.428571428571429</v>
      </c>
      <c r="AJ18" s="698">
        <f>BI20</f>
        <v>482.63636363636363</v>
      </c>
      <c r="AK18" s="698">
        <f>BH20</f>
        <v>162.36363636363637</v>
      </c>
      <c r="AL18" s="688"/>
      <c r="AM18" s="833"/>
      <c r="AN18" s="833"/>
      <c r="AO18" s="833"/>
      <c r="AP18" s="833"/>
      <c r="AQ18" s="833"/>
      <c r="AR18" s="833"/>
      <c r="AS18" s="833"/>
      <c r="AT18" s="833"/>
      <c r="AU18" s="833"/>
      <c r="AV18" s="833"/>
      <c r="AW18" s="833"/>
      <c r="AX18" s="833"/>
      <c r="AY18" s="788"/>
      <c r="BA18" s="7" t="s">
        <v>541</v>
      </c>
      <c r="BB18" s="208">
        <f t="shared" si="0"/>
        <v>8.9316239316239319</v>
      </c>
      <c r="BC18" s="207">
        <f t="shared" si="1"/>
        <v>29.010989010989011</v>
      </c>
      <c r="BD18" s="73">
        <f t="shared" si="2"/>
        <v>0.30787037037037041</v>
      </c>
      <c r="BF18" s="7" t="s">
        <v>541</v>
      </c>
      <c r="BG18" s="211">
        <f>+集計・資料①!AS16</f>
        <v>3.5454545454545454</v>
      </c>
      <c r="BH18" s="203">
        <f>+集計・資料①!AU16</f>
        <v>31.666666666666668</v>
      </c>
      <c r="BI18" s="204">
        <f>+集計・資料①!AT16</f>
        <v>102.85714285714286</v>
      </c>
      <c r="BJ18" s="197"/>
    </row>
    <row r="19" spans="1:62" ht="10.5">
      <c r="A19" s="436"/>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437"/>
      <c r="AC19" s="573" t="s">
        <v>409</v>
      </c>
      <c r="AD19" s="698">
        <f>BC19</f>
        <v>15.463320463320464</v>
      </c>
      <c r="AE19" s="698">
        <f>BB19</f>
        <v>6.2548262548262548</v>
      </c>
      <c r="AF19" s="690">
        <f>BD19</f>
        <v>0.4044943820224719</v>
      </c>
      <c r="AH19" s="573" t="s">
        <v>409</v>
      </c>
      <c r="AI19" s="699">
        <f>BG19</f>
        <v>2.4666666666666668</v>
      </c>
      <c r="AJ19" s="698">
        <f>BI19</f>
        <v>38.142857142857146</v>
      </c>
      <c r="AK19" s="698">
        <f>BH19</f>
        <v>15.428571428571429</v>
      </c>
      <c r="AL19" s="688"/>
      <c r="AM19" s="833"/>
      <c r="AN19" s="833"/>
      <c r="AO19" s="833"/>
      <c r="AP19" s="833"/>
      <c r="AQ19" s="833"/>
      <c r="AR19" s="833"/>
      <c r="AS19" s="833"/>
      <c r="AT19" s="833"/>
      <c r="AU19" s="833"/>
      <c r="AV19" s="833"/>
      <c r="AW19" s="833"/>
      <c r="AX19" s="833"/>
      <c r="AY19" s="788"/>
      <c r="BA19" s="7" t="s">
        <v>546</v>
      </c>
      <c r="BB19" s="208">
        <f t="shared" si="0"/>
        <v>6.2548262548262548</v>
      </c>
      <c r="BC19" s="207">
        <f t="shared" si="1"/>
        <v>15.463320463320464</v>
      </c>
      <c r="BD19" s="73">
        <f t="shared" si="2"/>
        <v>0.4044943820224719</v>
      </c>
      <c r="BF19" s="7" t="s">
        <v>546</v>
      </c>
      <c r="BG19" s="211">
        <f>+集計・資料①!AS18</f>
        <v>2.4666666666666668</v>
      </c>
      <c r="BH19" s="203">
        <f>+集計・資料①!AU18</f>
        <v>15.428571428571429</v>
      </c>
      <c r="BI19" s="204">
        <f>+集計・資料①!AT18</f>
        <v>38.142857142857146</v>
      </c>
      <c r="BJ19" s="197"/>
    </row>
    <row r="20" spans="1:62" ht="10.5">
      <c r="A20" s="436"/>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437"/>
      <c r="AC20" s="683" t="s">
        <v>410</v>
      </c>
      <c r="AD20" s="698">
        <f>BC18</f>
        <v>29.010989010989011</v>
      </c>
      <c r="AE20" s="698">
        <f>BB18</f>
        <v>8.9316239316239319</v>
      </c>
      <c r="AF20" s="690">
        <f>BD18</f>
        <v>0.30787037037037041</v>
      </c>
      <c r="AH20" s="683" t="s">
        <v>410</v>
      </c>
      <c r="AI20" s="699">
        <f>BG18</f>
        <v>3.5454545454545454</v>
      </c>
      <c r="AJ20" s="698">
        <f>BI18</f>
        <v>102.85714285714286</v>
      </c>
      <c r="AK20" s="698">
        <f>BH18</f>
        <v>31.666666666666668</v>
      </c>
      <c r="AL20" s="688"/>
      <c r="AM20" s="833"/>
      <c r="AN20" s="833"/>
      <c r="AO20" s="833"/>
      <c r="AP20" s="833"/>
      <c r="AQ20" s="833"/>
      <c r="AR20" s="833"/>
      <c r="AS20" s="833"/>
      <c r="AT20" s="833"/>
      <c r="AU20" s="833"/>
      <c r="AV20" s="833"/>
      <c r="AW20" s="833"/>
      <c r="AX20" s="833"/>
      <c r="AY20" s="788"/>
      <c r="BA20" s="7" t="s">
        <v>540</v>
      </c>
      <c r="BB20" s="208">
        <f t="shared" si="0"/>
        <v>12.090909090909092</v>
      </c>
      <c r="BC20" s="207">
        <f t="shared" si="1"/>
        <v>35.941005802707927</v>
      </c>
      <c r="BD20" s="73">
        <f t="shared" si="2"/>
        <v>0.33640987003202116</v>
      </c>
      <c r="BF20" s="7" t="s">
        <v>540</v>
      </c>
      <c r="BG20" s="211">
        <f>+集計・資料①!AS20</f>
        <v>13.428571428571429</v>
      </c>
      <c r="BH20" s="203">
        <f>+集計・資料①!AU20</f>
        <v>162.36363636363637</v>
      </c>
      <c r="BI20" s="204">
        <f>+集計・資料①!AT20</f>
        <v>482.63636363636363</v>
      </c>
      <c r="BJ20" s="197"/>
    </row>
    <row r="21" spans="1:62" ht="10.5">
      <c r="A21" s="436"/>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437"/>
      <c r="AC21" s="573" t="s">
        <v>411</v>
      </c>
      <c r="AD21" s="698">
        <f>BC17</f>
        <v>31.172170373742631</v>
      </c>
      <c r="AE21" s="698">
        <f>BB17</f>
        <v>11.695801628078391</v>
      </c>
      <c r="AF21" s="690">
        <f>BD17</f>
        <v>0.37520010598717113</v>
      </c>
      <c r="AH21" s="573" t="s">
        <v>411</v>
      </c>
      <c r="AI21" s="699">
        <f>BG17</f>
        <v>23.433070866141733</v>
      </c>
      <c r="AJ21" s="698">
        <f>BI17</f>
        <v>730.45967741935488</v>
      </c>
      <c r="AK21" s="698">
        <f>BH17</f>
        <v>274.06854838709677</v>
      </c>
      <c r="AL21" s="688"/>
      <c r="AM21" s="833"/>
      <c r="AN21" s="833"/>
      <c r="AO21" s="833"/>
      <c r="AP21" s="833"/>
      <c r="AQ21" s="833"/>
      <c r="AR21" s="833"/>
      <c r="AS21" s="833"/>
      <c r="AT21" s="833"/>
      <c r="AU21" s="833"/>
      <c r="AV21" s="833"/>
      <c r="AW21" s="833"/>
      <c r="AX21" s="833"/>
      <c r="AY21" s="788"/>
      <c r="BA21" s="7" t="s">
        <v>539</v>
      </c>
      <c r="BB21" s="208">
        <f t="shared" si="0"/>
        <v>7.8657239273662221</v>
      </c>
      <c r="BC21" s="207">
        <f t="shared" si="1"/>
        <v>24.116160714285716</v>
      </c>
      <c r="BD21" s="73">
        <f t="shared" si="2"/>
        <v>0.32615987347881603</v>
      </c>
      <c r="BF21" s="7" t="s">
        <v>539</v>
      </c>
      <c r="BG21" s="211">
        <f>+集計・資料①!AS22</f>
        <v>7.7531645569620249</v>
      </c>
      <c r="BH21" s="203">
        <f>+集計・資料①!AU22</f>
        <v>60.984251968503933</v>
      </c>
      <c r="BI21" s="204">
        <f>+集計・資料①!AT22</f>
        <v>186.9765625</v>
      </c>
      <c r="BJ21" s="197"/>
    </row>
    <row r="22" spans="1:62" ht="10.5">
      <c r="A22" s="436"/>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437"/>
      <c r="AC22" s="683" t="s">
        <v>412</v>
      </c>
      <c r="AD22" s="698">
        <f>BC16</f>
        <v>24.89749670619236</v>
      </c>
      <c r="AE22" s="698">
        <f>BB16</f>
        <v>11.754413702239789</v>
      </c>
      <c r="AF22" s="690">
        <f>BD16</f>
        <v>0.47211227060093558</v>
      </c>
      <c r="AH22" s="683" t="s">
        <v>412</v>
      </c>
      <c r="AI22" s="699">
        <f>BG16</f>
        <v>14.882352941176471</v>
      </c>
      <c r="AJ22" s="698">
        <f>BI16</f>
        <v>370.53333333333336</v>
      </c>
      <c r="AK22" s="698">
        <f>BH16</f>
        <v>174.93333333333334</v>
      </c>
      <c r="AL22" s="688"/>
      <c r="AM22" s="833"/>
      <c r="AN22" s="833"/>
      <c r="AO22" s="833"/>
      <c r="AP22" s="833"/>
      <c r="AQ22" s="833"/>
      <c r="AR22" s="833"/>
      <c r="AS22" s="833"/>
      <c r="AT22" s="833"/>
      <c r="AU22" s="833"/>
      <c r="AV22" s="833"/>
      <c r="AW22" s="833"/>
      <c r="AX22" s="833"/>
      <c r="AY22" s="788"/>
      <c r="BA22" s="7" t="s">
        <v>538</v>
      </c>
      <c r="BB22" s="208">
        <f t="shared" si="0"/>
        <v>12.109875735775017</v>
      </c>
      <c r="BC22" s="207">
        <f t="shared" si="1"/>
        <v>25.463701765860037</v>
      </c>
      <c r="BD22" s="73">
        <f t="shared" si="2"/>
        <v>0.47557404838958245</v>
      </c>
      <c r="BF22" s="7" t="s">
        <v>538</v>
      </c>
      <c r="BG22" s="211">
        <f>+集計・資料①!AS24</f>
        <v>23.166666666666668</v>
      </c>
      <c r="BH22" s="203">
        <f>+集計・資料①!AU24</f>
        <v>280.54545454545456</v>
      </c>
      <c r="BI22" s="204">
        <f>+集計・資料①!AT24</f>
        <v>589.90909090909088</v>
      </c>
      <c r="BJ22" s="197"/>
    </row>
    <row r="23" spans="1:62" ht="10.5">
      <c r="A23" s="436"/>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437"/>
      <c r="AC23" s="573" t="s">
        <v>413</v>
      </c>
      <c r="AD23" s="698">
        <f>BC15</f>
        <v>21.421909659205486</v>
      </c>
      <c r="AE23" s="698">
        <f>BB15</f>
        <v>7.6313268804194401</v>
      </c>
      <c r="AF23" s="690">
        <f>BD15</f>
        <v>0.35623933635347416</v>
      </c>
      <c r="AH23" s="573" t="s">
        <v>413</v>
      </c>
      <c r="AI23" s="699">
        <f>BG15</f>
        <v>9.1199999999999992</v>
      </c>
      <c r="AJ23" s="698">
        <f>BI15</f>
        <v>195.36781609195401</v>
      </c>
      <c r="AK23" s="698">
        <f>BH15</f>
        <v>69.597701149425291</v>
      </c>
      <c r="AL23" s="688"/>
      <c r="AM23" s="833"/>
      <c r="AN23" s="833"/>
      <c r="AO23" s="833"/>
      <c r="AP23" s="833"/>
      <c r="AQ23" s="833"/>
      <c r="AR23" s="833"/>
      <c r="AS23" s="833"/>
      <c r="AT23" s="833"/>
      <c r="AU23" s="833"/>
      <c r="AV23" s="833"/>
      <c r="AW23" s="833"/>
      <c r="AX23" s="833"/>
      <c r="AY23" s="788"/>
      <c r="BA23" s="7" t="s">
        <v>537</v>
      </c>
      <c r="BB23" s="208">
        <f>+BH23/BG23</f>
        <v>8.2719298245614024</v>
      </c>
      <c r="BC23" s="207">
        <f>+BI23/BG23</f>
        <v>18.508771929824562</v>
      </c>
      <c r="BD23" s="73">
        <f>+BB23/BC23</f>
        <v>0.4469194312796208</v>
      </c>
      <c r="BF23" s="7" t="s">
        <v>537</v>
      </c>
      <c r="BG23" s="211">
        <f>+集計・資料①!AS26</f>
        <v>22.8</v>
      </c>
      <c r="BH23" s="203">
        <f>+集計・資料①!AU26</f>
        <v>188.6</v>
      </c>
      <c r="BI23" s="204">
        <f>+集計・資料①!AT26</f>
        <v>422</v>
      </c>
      <c r="BJ23" s="197"/>
    </row>
    <row r="24" spans="1:62" ht="10.5">
      <c r="A24" s="436"/>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437"/>
      <c r="AC24" s="683" t="s">
        <v>414</v>
      </c>
      <c r="AD24" s="698">
        <f>BC14</f>
        <v>24.425719127044076</v>
      </c>
      <c r="AE24" s="698">
        <f>BB14</f>
        <v>9.8975243009987341</v>
      </c>
      <c r="AF24" s="690">
        <f>BD14</f>
        <v>0.40520912606582082</v>
      </c>
      <c r="AH24" s="683" t="s">
        <v>414</v>
      </c>
      <c r="AI24" s="699">
        <f>BG14</f>
        <v>8.0843373493975896</v>
      </c>
      <c r="AJ24" s="698">
        <f>BI14</f>
        <v>197.46575342465752</v>
      </c>
      <c r="AK24" s="698">
        <f>BH14</f>
        <v>80.014925373134332</v>
      </c>
      <c r="AL24" s="688"/>
      <c r="AM24" s="833"/>
      <c r="AN24" s="833"/>
      <c r="AO24" s="833"/>
      <c r="AP24" s="833"/>
      <c r="AQ24" s="833"/>
      <c r="AR24" s="833"/>
      <c r="AS24" s="833"/>
      <c r="AT24" s="833"/>
      <c r="AU24" s="833"/>
      <c r="AV24" s="833"/>
      <c r="AW24" s="833"/>
      <c r="AX24" s="833"/>
      <c r="AY24" s="788"/>
      <c r="BA24" s="16" t="s">
        <v>547</v>
      </c>
      <c r="BB24" s="208">
        <f t="shared" si="0"/>
        <v>10.878025840996392</v>
      </c>
      <c r="BC24" s="207">
        <f t="shared" si="1"/>
        <v>24.109929577464786</v>
      </c>
      <c r="BD24" s="73">
        <f t="shared" si="2"/>
        <v>0.45118447177730164</v>
      </c>
      <c r="BF24" s="16" t="s">
        <v>547</v>
      </c>
      <c r="BG24" s="211">
        <f>+集計・資料①!AS28</f>
        <v>11.993243243243244</v>
      </c>
      <c r="BH24" s="203">
        <f>+集計・資料①!AU28</f>
        <v>130.46280991735537</v>
      </c>
      <c r="BI24" s="204">
        <f>+集計・資料①!AT28</f>
        <v>289.15625</v>
      </c>
      <c r="BJ24" s="197"/>
    </row>
    <row r="25" spans="1:62" ht="12" thickBot="1">
      <c r="A25" s="436"/>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437"/>
      <c r="AC25" s="573" t="s">
        <v>23</v>
      </c>
      <c r="AD25" s="698" t="e">
        <f>BC13</f>
        <v>#DIV/0!</v>
      </c>
      <c r="AE25" s="698" t="e">
        <f>BB13</f>
        <v>#DIV/0!</v>
      </c>
      <c r="AF25" s="681" t="e">
        <f>BD13</f>
        <v>#DIV/0!</v>
      </c>
      <c r="AH25" s="573" t="s">
        <v>23</v>
      </c>
      <c r="AI25" s="699" t="e">
        <f>BG13</f>
        <v>#DIV/0!</v>
      </c>
      <c r="AJ25" s="698" t="e">
        <f>BI13</f>
        <v>#DIV/0!</v>
      </c>
      <c r="AK25" s="698" t="e">
        <f>BH13</f>
        <v>#DIV/0!</v>
      </c>
      <c r="AL25" s="688"/>
      <c r="BA25" s="10" t="s">
        <v>548</v>
      </c>
      <c r="BB25" s="209">
        <f t="shared" si="0"/>
        <v>11.953117747176233</v>
      </c>
      <c r="BC25" s="210">
        <f t="shared" si="1"/>
        <v>25.350373985125831</v>
      </c>
      <c r="BD25" s="57">
        <f t="shared" si="2"/>
        <v>0.4715164263134598</v>
      </c>
      <c r="BF25" s="10" t="s">
        <v>548</v>
      </c>
      <c r="BG25" s="212">
        <f>+集計・資料①!AS30</f>
        <v>8.5151515151515156</v>
      </c>
      <c r="BH25" s="205">
        <f>+集計・資料①!AU30</f>
        <v>101.78260869565217</v>
      </c>
      <c r="BI25" s="206">
        <f>+集計・資料①!AT30</f>
        <v>215.86227544910179</v>
      </c>
    </row>
    <row r="26" spans="1:62">
      <c r="A26" s="436"/>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437"/>
      <c r="AD26" s="195"/>
      <c r="AE26" s="195"/>
      <c r="AF26" s="195"/>
      <c r="AH26" s="116"/>
      <c r="AL26" s="688"/>
      <c r="BB26" s="195"/>
      <c r="BC26" s="195"/>
      <c r="BD26" s="195"/>
      <c r="BF26" s="116"/>
    </row>
    <row r="27" spans="1:62">
      <c r="A27" s="436"/>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437"/>
      <c r="AC27" s="26" t="s">
        <v>19</v>
      </c>
      <c r="AH27" s="26" t="s">
        <v>20</v>
      </c>
      <c r="AY27" s="789"/>
      <c r="BA27" s="26" t="s">
        <v>19</v>
      </c>
      <c r="BF27" s="26" t="s">
        <v>20</v>
      </c>
    </row>
    <row r="28" spans="1:62" ht="12" thickBot="1">
      <c r="A28" s="436"/>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437"/>
      <c r="AY28" s="786"/>
      <c r="BJ28" s="120"/>
    </row>
    <row r="29" spans="1:62" thickBot="1">
      <c r="A29" s="436"/>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437"/>
      <c r="AC29" s="575" t="s">
        <v>551</v>
      </c>
      <c r="AD29" s="855" t="s">
        <v>14</v>
      </c>
      <c r="AE29" s="855"/>
      <c r="AF29" s="855"/>
      <c r="AY29" s="788"/>
      <c r="BA29" s="88" t="s">
        <v>551</v>
      </c>
      <c r="BB29" s="885" t="s">
        <v>14</v>
      </c>
      <c r="BC29" s="886"/>
      <c r="BD29" s="887"/>
      <c r="BJ29" s="197"/>
    </row>
    <row r="30" spans="1:62" thickBot="1">
      <c r="A30" s="436"/>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437"/>
      <c r="AC30" s="575"/>
      <c r="AD30" s="575" t="s">
        <v>599</v>
      </c>
      <c r="AE30" s="575" t="s">
        <v>598</v>
      </c>
      <c r="AF30" s="575" t="s">
        <v>600</v>
      </c>
      <c r="AH30" s="575" t="s">
        <v>551</v>
      </c>
      <c r="AI30" s="575" t="s">
        <v>13</v>
      </c>
      <c r="AJ30" s="575" t="s">
        <v>12</v>
      </c>
      <c r="AK30" s="575" t="s">
        <v>11</v>
      </c>
      <c r="AL30" s="785"/>
      <c r="AY30" s="788"/>
      <c r="BA30" s="37"/>
      <c r="BB30" s="227" t="s">
        <v>598</v>
      </c>
      <c r="BC30" s="228" t="s">
        <v>599</v>
      </c>
      <c r="BD30" s="229" t="s">
        <v>600</v>
      </c>
      <c r="BF30" s="31" t="s">
        <v>551</v>
      </c>
      <c r="BG30" s="27" t="s">
        <v>13</v>
      </c>
      <c r="BH30" s="29" t="s">
        <v>11</v>
      </c>
      <c r="BI30" s="30" t="s">
        <v>12</v>
      </c>
      <c r="BJ30" s="197"/>
    </row>
    <row r="31" spans="1:62" ht="10.5">
      <c r="A31" s="436"/>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437"/>
      <c r="AC31" s="577" t="s">
        <v>415</v>
      </c>
      <c r="AD31" s="700">
        <f>BC36</f>
        <v>20.136122510259231</v>
      </c>
      <c r="AE31" s="700">
        <f>BB36</f>
        <v>9.6598168033208687</v>
      </c>
      <c r="AF31" s="690">
        <f>BD36</f>
        <v>0.47972576638820363</v>
      </c>
      <c r="AH31" s="577" t="s">
        <v>415</v>
      </c>
      <c r="AI31" s="699">
        <f>BG36</f>
        <v>2.8611111111111112</v>
      </c>
      <c r="AJ31" s="698">
        <f>BI36</f>
        <v>57.611683848797249</v>
      </c>
      <c r="AK31" s="698">
        <f>BH36</f>
        <v>27.637809187279153</v>
      </c>
      <c r="AL31" s="785"/>
      <c r="AY31" s="788"/>
      <c r="BA31" s="503" t="s">
        <v>555</v>
      </c>
      <c r="BB31" s="224">
        <f t="shared" ref="BB31:BB36" si="3">+BH31/BG31</f>
        <v>12.745051837888784</v>
      </c>
      <c r="BC31" s="225">
        <f t="shared" ref="BC31:BC36" si="4">+BI31/BG31</f>
        <v>34.828934967012252</v>
      </c>
      <c r="BD31" s="226">
        <f t="shared" ref="BD31:BD36" si="5">+BB31/BC31</f>
        <v>0.36593286156926952</v>
      </c>
      <c r="BF31" s="503" t="s">
        <v>555</v>
      </c>
      <c r="BG31" s="215">
        <f>+集計・資料①!AS40</f>
        <v>353.66666666666669</v>
      </c>
      <c r="BH31" s="217">
        <f>+集計・資料①!AU40</f>
        <v>4507.5</v>
      </c>
      <c r="BI31" s="221">
        <f>+集計・資料①!AT40</f>
        <v>12317.833333333334</v>
      </c>
      <c r="BJ31" s="197"/>
    </row>
    <row r="32" spans="1:62" ht="10.5">
      <c r="A32" s="436"/>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437"/>
      <c r="AC32" s="577" t="s">
        <v>416</v>
      </c>
      <c r="AD32" s="700">
        <f>BC35</f>
        <v>20.107655298400829</v>
      </c>
      <c r="AE32" s="700">
        <f>BB35</f>
        <v>7.7545430247595188</v>
      </c>
      <c r="AF32" s="690">
        <f>BD35</f>
        <v>0.38565128105096574</v>
      </c>
      <c r="AH32" s="577" t="s">
        <v>416</v>
      </c>
      <c r="AI32" s="699">
        <f>BG35</f>
        <v>6.3396946564885495</v>
      </c>
      <c r="AJ32" s="698">
        <f>BI35</f>
        <v>127.47639484978541</v>
      </c>
      <c r="AK32" s="698">
        <f>BH35</f>
        <v>49.161434977578473</v>
      </c>
      <c r="AL32" s="688"/>
      <c r="AY32" s="788"/>
      <c r="BA32" s="106" t="s">
        <v>432</v>
      </c>
      <c r="BB32" s="231">
        <f t="shared" si="3"/>
        <v>9.1819980217606343</v>
      </c>
      <c r="BC32" s="230">
        <f t="shared" si="4"/>
        <v>26.130563798219587</v>
      </c>
      <c r="BD32" s="232">
        <f t="shared" si="5"/>
        <v>0.35138920433038084</v>
      </c>
      <c r="BF32" s="106" t="s">
        <v>432</v>
      </c>
      <c r="BG32" s="216">
        <f>+集計・資料①!AS42</f>
        <v>72.214285714285708</v>
      </c>
      <c r="BH32" s="218">
        <f>+集計・資料①!AU42</f>
        <v>663.07142857142856</v>
      </c>
      <c r="BI32" s="222">
        <f>+集計・資料①!AT42</f>
        <v>1887</v>
      </c>
      <c r="BJ32" s="197"/>
    </row>
    <row r="33" spans="1:62" ht="10.5">
      <c r="A33" s="436"/>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437"/>
      <c r="AC33" s="577" t="s">
        <v>417</v>
      </c>
      <c r="AD33" s="700">
        <f>BC34</f>
        <v>22.717743263111885</v>
      </c>
      <c r="AE33" s="700">
        <f>BB34</f>
        <v>10.167953667953668</v>
      </c>
      <c r="AF33" s="690">
        <f>BD34</f>
        <v>0.44757762908888771</v>
      </c>
      <c r="AH33" s="577" t="s">
        <v>417</v>
      </c>
      <c r="AI33" s="699">
        <f>BG34</f>
        <v>14.864628820960698</v>
      </c>
      <c r="AJ33" s="698">
        <f>BI34</f>
        <v>337.69082125603865</v>
      </c>
      <c r="AK33" s="698">
        <f>BH34</f>
        <v>151.14285714285714</v>
      </c>
      <c r="AL33" s="688"/>
      <c r="AY33" s="788"/>
      <c r="BA33" s="108" t="s">
        <v>433</v>
      </c>
      <c r="BB33" s="231">
        <f t="shared" si="3"/>
        <v>9.5516939019529694</v>
      </c>
      <c r="BC33" s="230">
        <f t="shared" si="4"/>
        <v>26.481147867676366</v>
      </c>
      <c r="BD33" s="232">
        <f t="shared" si="5"/>
        <v>0.36069788023094101</v>
      </c>
      <c r="BF33" s="108" t="s">
        <v>433</v>
      </c>
      <c r="BG33" s="216">
        <f>+集計・資料①!AS44</f>
        <v>34.464285714285715</v>
      </c>
      <c r="BH33" s="218">
        <f>+集計・資料①!AU44</f>
        <v>329.19230769230768</v>
      </c>
      <c r="BI33" s="222">
        <f>+集計・資料①!AT44</f>
        <v>912.65384615384619</v>
      </c>
      <c r="BJ33" s="197"/>
    </row>
    <row r="34" spans="1:62" ht="10.5">
      <c r="A34" s="436"/>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437"/>
      <c r="AC34" s="577" t="s">
        <v>418</v>
      </c>
      <c r="AD34" s="700">
        <f>BC33</f>
        <v>26.481147867676366</v>
      </c>
      <c r="AE34" s="700">
        <f>BB33</f>
        <v>9.5516939019529694</v>
      </c>
      <c r="AF34" s="757">
        <f>BD33</f>
        <v>0.36069788023094101</v>
      </c>
      <c r="AH34" s="577" t="s">
        <v>418</v>
      </c>
      <c r="AI34" s="699">
        <f>BG33</f>
        <v>34.464285714285715</v>
      </c>
      <c r="AJ34" s="698">
        <f>BI33</f>
        <v>912.65384615384619</v>
      </c>
      <c r="AK34" s="698">
        <f>BH33</f>
        <v>329.19230769230768</v>
      </c>
      <c r="AL34" s="688"/>
      <c r="AY34" s="788"/>
      <c r="BA34" s="108" t="s">
        <v>434</v>
      </c>
      <c r="BB34" s="231">
        <f t="shared" si="3"/>
        <v>10.167953667953668</v>
      </c>
      <c r="BC34" s="230">
        <f t="shared" si="4"/>
        <v>22.717743263111885</v>
      </c>
      <c r="BD34" s="232">
        <f t="shared" si="5"/>
        <v>0.44757762908888771</v>
      </c>
      <c r="BF34" s="108" t="s">
        <v>434</v>
      </c>
      <c r="BG34" s="216">
        <f>+集計・資料①!AS46</f>
        <v>14.864628820960698</v>
      </c>
      <c r="BH34" s="218">
        <f>+集計・資料①!AU46</f>
        <v>151.14285714285714</v>
      </c>
      <c r="BI34" s="222">
        <f>+集計・資料①!AT46</f>
        <v>337.69082125603865</v>
      </c>
      <c r="BJ34" s="197"/>
    </row>
    <row r="35" spans="1:62" ht="10.5">
      <c r="A35" s="436"/>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437"/>
      <c r="AC35" s="577" t="s">
        <v>419</v>
      </c>
      <c r="AD35" s="700">
        <f>BC32</f>
        <v>26.130563798219587</v>
      </c>
      <c r="AE35" s="700">
        <f>BB32</f>
        <v>9.1819980217606343</v>
      </c>
      <c r="AF35" s="761">
        <f>BD32</f>
        <v>0.35138920433038084</v>
      </c>
      <c r="AH35" s="577" t="s">
        <v>419</v>
      </c>
      <c r="AI35" s="699">
        <f>BG32</f>
        <v>72.214285714285708</v>
      </c>
      <c r="AJ35" s="698">
        <f>BI32</f>
        <v>1887</v>
      </c>
      <c r="AK35" s="698">
        <f>BH32</f>
        <v>663.07142857142856</v>
      </c>
      <c r="AL35" s="688"/>
      <c r="AY35" s="788"/>
      <c r="BA35" s="108" t="s">
        <v>435</v>
      </c>
      <c r="BB35" s="231">
        <f t="shared" si="3"/>
        <v>7.7545430247595188</v>
      </c>
      <c r="BC35" s="230">
        <f t="shared" si="4"/>
        <v>20.107655298400829</v>
      </c>
      <c r="BD35" s="232">
        <f t="shared" si="5"/>
        <v>0.38565128105096574</v>
      </c>
      <c r="BF35" s="108" t="s">
        <v>435</v>
      </c>
      <c r="BG35" s="216">
        <f>+集計・資料①!AS48</f>
        <v>6.3396946564885495</v>
      </c>
      <c r="BH35" s="218">
        <f>+集計・資料①!AU48</f>
        <v>49.161434977578473</v>
      </c>
      <c r="BI35" s="222">
        <f>+集計・資料①!AT48</f>
        <v>127.47639484978541</v>
      </c>
    </row>
    <row r="36" spans="1:62" ht="12" thickBot="1">
      <c r="A36" s="436"/>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437"/>
      <c r="AC36" s="577" t="s">
        <v>420</v>
      </c>
      <c r="AD36" s="700">
        <f>BC31</f>
        <v>34.828934967012252</v>
      </c>
      <c r="AE36" s="700">
        <f>BB31</f>
        <v>12.745051837888784</v>
      </c>
      <c r="AF36" s="690">
        <f>BD31</f>
        <v>0.36593286156926952</v>
      </c>
      <c r="AH36" s="577" t="s">
        <v>420</v>
      </c>
      <c r="AI36" s="699">
        <f>BG31</f>
        <v>353.66666666666669</v>
      </c>
      <c r="AJ36" s="698">
        <f>BI31</f>
        <v>12317.833333333334</v>
      </c>
      <c r="AK36" s="698">
        <f>BH31</f>
        <v>4507.5</v>
      </c>
      <c r="AL36" s="688"/>
      <c r="AM36" s="782"/>
      <c r="BA36" s="77" t="s">
        <v>436</v>
      </c>
      <c r="BB36" s="233">
        <f t="shared" si="3"/>
        <v>9.6598168033208687</v>
      </c>
      <c r="BC36" s="234">
        <f t="shared" si="4"/>
        <v>20.136122510259231</v>
      </c>
      <c r="BD36" s="235">
        <f t="shared" si="5"/>
        <v>0.47972576638820363</v>
      </c>
      <c r="BF36" s="77" t="s">
        <v>436</v>
      </c>
      <c r="BG36" s="219">
        <f>+集計・資料①!AS50</f>
        <v>2.8611111111111112</v>
      </c>
      <c r="BH36" s="220">
        <f>+集計・資料①!AU50</f>
        <v>27.637809187279153</v>
      </c>
      <c r="BI36" s="223">
        <f>+集計・資料①!AT50</f>
        <v>57.611683848797249</v>
      </c>
    </row>
    <row r="37" spans="1:62">
      <c r="A37" s="436"/>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437"/>
      <c r="AL37" s="688"/>
      <c r="AM37" s="782"/>
    </row>
    <row r="38" spans="1:62">
      <c r="A38" s="436"/>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437"/>
      <c r="AL38" s="688"/>
      <c r="AM38" s="782"/>
    </row>
    <row r="39" spans="1:62">
      <c r="A39" s="436"/>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437"/>
      <c r="AK39" s="701"/>
      <c r="AM39" s="782"/>
      <c r="BG39" s="213"/>
      <c r="BH39" s="214"/>
      <c r="BI39" s="214"/>
    </row>
    <row r="40" spans="1:62">
      <c r="A40" s="436"/>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437"/>
      <c r="AK40" s="87"/>
      <c r="AM40" s="782"/>
      <c r="BG40" s="87"/>
      <c r="BH40" s="87"/>
      <c r="BI40" s="87"/>
    </row>
    <row r="41" spans="1:62">
      <c r="A41" s="436"/>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437"/>
      <c r="AM41" s="782"/>
    </row>
    <row r="42" spans="1:62">
      <c r="A42" s="436"/>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437"/>
      <c r="AM42" s="782"/>
    </row>
    <row r="43" spans="1:62">
      <c r="A43" s="436"/>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437"/>
      <c r="AM43" s="782"/>
    </row>
    <row r="44" spans="1:62">
      <c r="A44" s="436"/>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437"/>
      <c r="AM44" s="782"/>
    </row>
    <row r="45" spans="1:62">
      <c r="A45" s="436"/>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437"/>
      <c r="AM45" s="782"/>
    </row>
    <row r="46" spans="1:62">
      <c r="A46" s="436"/>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437"/>
      <c r="AM46" s="782"/>
    </row>
    <row r="47" spans="1:62">
      <c r="A47" s="436"/>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437"/>
      <c r="AM47" s="782"/>
    </row>
    <row r="48" spans="1:62">
      <c r="A48" s="436"/>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437"/>
      <c r="AM48" s="782"/>
    </row>
    <row r="49" spans="1:39">
      <c r="A49" s="436"/>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437"/>
      <c r="AM49" s="782"/>
    </row>
    <row r="50" spans="1:39">
      <c r="A50" s="436"/>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437"/>
      <c r="AM50" s="782"/>
    </row>
    <row r="51" spans="1:39">
      <c r="A51" s="436"/>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437"/>
      <c r="AM51" s="782"/>
    </row>
    <row r="52" spans="1:39">
      <c r="A52" s="436"/>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437"/>
      <c r="AM52" s="782"/>
    </row>
    <row r="53" spans="1:39">
      <c r="A53" s="436"/>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437"/>
      <c r="AM53" s="782"/>
    </row>
    <row r="54" spans="1:39">
      <c r="A54" s="436"/>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437"/>
      <c r="AM54" s="782"/>
    </row>
    <row r="55" spans="1:39">
      <c r="A55" s="436"/>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437"/>
    </row>
    <row r="56" spans="1:39">
      <c r="A56" s="436"/>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437"/>
    </row>
    <row r="57" spans="1:39">
      <c r="A57" s="436"/>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437"/>
    </row>
    <row r="58" spans="1:39">
      <c r="A58" s="436"/>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437"/>
    </row>
    <row r="59" spans="1:39">
      <c r="A59" s="436"/>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437"/>
    </row>
    <row r="60" spans="1:39">
      <c r="A60" s="436"/>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437"/>
    </row>
    <row r="61" spans="1:39">
      <c r="A61" s="436"/>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437"/>
    </row>
    <row r="62" spans="1:39">
      <c r="A62" s="436"/>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437"/>
    </row>
    <row r="63" spans="1:39">
      <c r="A63" s="436"/>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437"/>
    </row>
    <row r="64" spans="1:39">
      <c r="A64" s="436"/>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437"/>
    </row>
    <row r="65" spans="1:27">
      <c r="A65" s="436"/>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437"/>
    </row>
    <row r="66" spans="1:27">
      <c r="A66" s="438"/>
      <c r="B66" s="439"/>
      <c r="C66" s="439"/>
      <c r="D66" s="439"/>
      <c r="E66" s="439"/>
      <c r="F66" s="439"/>
      <c r="G66" s="439"/>
      <c r="H66" s="439"/>
      <c r="I66" s="439"/>
      <c r="J66" s="439"/>
      <c r="K66" s="439"/>
      <c r="L66" s="439"/>
      <c r="M66" s="439"/>
      <c r="N66" s="439"/>
      <c r="O66" s="439"/>
      <c r="P66" s="439"/>
      <c r="Q66" s="439"/>
      <c r="R66" s="439"/>
      <c r="S66" s="439"/>
      <c r="T66" s="439"/>
      <c r="U66" s="439"/>
      <c r="V66" s="439"/>
      <c r="W66" s="439"/>
      <c r="X66" s="439"/>
      <c r="Y66" s="439"/>
      <c r="Z66" s="439"/>
      <c r="AA66" s="440"/>
    </row>
  </sheetData>
  <mergeCells count="14">
    <mergeCell ref="AD29:AF29"/>
    <mergeCell ref="BB29:BD29"/>
    <mergeCell ref="BB11:BD11"/>
    <mergeCell ref="BA11:BA12"/>
    <mergeCell ref="A1:B1"/>
    <mergeCell ref="V1:AA1"/>
    <mergeCell ref="BB5:BD5"/>
    <mergeCell ref="BA5:BA6"/>
    <mergeCell ref="B3:M15"/>
    <mergeCell ref="AC5:AC6"/>
    <mergeCell ref="AD5:AF5"/>
    <mergeCell ref="AC11:AC12"/>
    <mergeCell ref="AD11:AF11"/>
    <mergeCell ref="AM12:AX24"/>
  </mergeCells>
  <phoneticPr fontId="4"/>
  <conditionalFormatting sqref="AF13:AF24">
    <cfRule type="top10" dxfId="37" priority="2" bottom="1" rank="1"/>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65" man="1"/>
    <brk id="51" max="1048575" man="1"/>
  </colBreaks>
  <cellWatches>
    <cellWatch r="BG31"/>
  </cellWatche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0000000}">
          <x14:formula1>
            <xm:f>業種リスト!$A$2:$A$14</xm:f>
          </x14:formula1>
          <xm:sqref>AO6:AQ6</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2">
    <tabColor theme="9" tint="0.59999389629810485"/>
  </sheetPr>
  <dimension ref="A1:BK60"/>
  <sheetViews>
    <sheetView showGridLines="0" view="pageBreakPreview" zoomScaleNormal="100" zoomScaleSheetLayoutView="100" workbookViewId="0">
      <selection activeCell="B3" sqref="B3:L16"/>
    </sheetView>
  </sheetViews>
  <sheetFormatPr defaultColWidth="10.28515625" defaultRowHeight="11.25"/>
  <cols>
    <col min="1" max="27" width="3.5703125" style="26" customWidth="1"/>
    <col min="28" max="28" width="1.7109375" style="26" customWidth="1"/>
    <col min="29" max="29" width="14.85546875" style="26" customWidth="1"/>
    <col min="30" max="32" width="7.42578125" style="26" customWidth="1"/>
    <col min="33" max="33" width="1.7109375" style="26" customWidth="1"/>
    <col min="34" max="34" width="14.85546875" style="26" customWidth="1"/>
    <col min="35" max="38" width="7.42578125" style="26" customWidth="1"/>
    <col min="39" max="39" width="8.28515625" style="336" customWidth="1"/>
    <col min="40" max="40" width="7.7109375" style="336" bestFit="1" customWidth="1"/>
    <col min="41" max="41" width="5.42578125" style="336" bestFit="1" customWidth="1"/>
    <col min="42" max="43" width="7.140625" style="336" bestFit="1" customWidth="1"/>
    <col min="44" max="44" width="8.28515625" style="336" bestFit="1" customWidth="1"/>
    <col min="45" max="45" width="5.42578125" style="336" bestFit="1" customWidth="1"/>
    <col min="46" max="51" width="5.42578125" style="336" customWidth="1"/>
    <col min="52" max="52" width="5.42578125" style="784" customWidth="1"/>
    <col min="53" max="53" width="1.7109375" style="26" customWidth="1"/>
    <col min="54" max="54" width="14.85546875" style="26" customWidth="1"/>
    <col min="55" max="57" width="7.42578125" style="26" customWidth="1"/>
    <col min="58" max="58" width="1.7109375" style="26" customWidth="1"/>
    <col min="59" max="59" width="14.85546875" style="26" customWidth="1"/>
    <col min="60" max="63" width="7.42578125" style="26" customWidth="1"/>
    <col min="64" max="16384" width="10.28515625" style="26"/>
  </cols>
  <sheetData>
    <row r="1" spans="1:63" ht="21" customHeight="1" thickBot="1">
      <c r="A1" s="846">
        <v>35</v>
      </c>
      <c r="B1" s="846"/>
      <c r="C1" s="495" t="s">
        <v>580</v>
      </c>
      <c r="D1" s="495"/>
      <c r="E1" s="495"/>
      <c r="F1" s="495"/>
      <c r="G1" s="495"/>
      <c r="H1" s="495"/>
      <c r="I1" s="495"/>
      <c r="J1" s="495"/>
      <c r="K1" s="495"/>
      <c r="L1" s="495"/>
      <c r="M1" s="495"/>
      <c r="N1" s="495"/>
      <c r="O1" s="495"/>
      <c r="P1" s="495"/>
      <c r="Q1" s="495"/>
      <c r="R1" s="495"/>
      <c r="S1" s="495"/>
      <c r="T1" s="495"/>
      <c r="U1" s="495"/>
      <c r="V1" s="847" t="s">
        <v>158</v>
      </c>
      <c r="W1" s="847"/>
      <c r="X1" s="847"/>
      <c r="Y1" s="847"/>
      <c r="Z1" s="847"/>
      <c r="AA1" s="847"/>
      <c r="AC1" s="26" t="s">
        <v>478</v>
      </c>
      <c r="BB1" s="26" t="s">
        <v>263</v>
      </c>
    </row>
    <row r="3" spans="1:63">
      <c r="B3" s="848" t="s">
        <v>858</v>
      </c>
      <c r="C3" s="849"/>
      <c r="D3" s="849"/>
      <c r="E3" s="849"/>
      <c r="F3" s="849"/>
      <c r="G3" s="849"/>
      <c r="H3" s="849"/>
      <c r="I3" s="849"/>
      <c r="J3" s="849"/>
      <c r="K3" s="849"/>
      <c r="L3" s="849"/>
      <c r="N3" s="433"/>
      <c r="O3" s="434"/>
      <c r="P3" s="434"/>
      <c r="Q3" s="434"/>
      <c r="R3" s="434"/>
      <c r="S3" s="434"/>
      <c r="T3" s="434"/>
      <c r="U3" s="434"/>
      <c r="V3" s="434"/>
      <c r="W3" s="434"/>
      <c r="X3" s="434"/>
      <c r="Y3" s="434"/>
      <c r="Z3" s="434"/>
      <c r="AA3" s="435"/>
      <c r="AC3" s="26" t="s">
        <v>581</v>
      </c>
      <c r="AH3" s="26" t="s">
        <v>94</v>
      </c>
      <c r="AN3" s="336" t="s">
        <v>690</v>
      </c>
      <c r="BB3" s="26" t="s">
        <v>581</v>
      </c>
      <c r="BG3" s="26" t="s">
        <v>94</v>
      </c>
    </row>
    <row r="4" spans="1:63" ht="12" thickBot="1">
      <c r="B4" s="849"/>
      <c r="C4" s="849"/>
      <c r="D4" s="849"/>
      <c r="E4" s="849"/>
      <c r="F4" s="849"/>
      <c r="G4" s="849"/>
      <c r="H4" s="849"/>
      <c r="I4" s="849"/>
      <c r="J4" s="849"/>
      <c r="K4" s="849"/>
      <c r="L4" s="849"/>
      <c r="N4" s="436"/>
      <c r="O4" s="87"/>
      <c r="P4" s="87"/>
      <c r="Q4" s="87"/>
      <c r="R4" s="87"/>
      <c r="S4" s="87"/>
      <c r="T4" s="87"/>
      <c r="U4" s="87"/>
      <c r="V4" s="87"/>
      <c r="W4" s="87"/>
      <c r="X4" s="87"/>
      <c r="Y4" s="87"/>
      <c r="Z4" s="87"/>
      <c r="AA4" s="437"/>
      <c r="AN4" s="336" t="str">
        <f>CONCATENATE("介護休業制度について、「定めている」と回答した事業所は全体で",TEXT(AD6,"0.0％"),"と前回の",TEXT(AX5,"0.0％"),IF(AD6&gt;AX5,"を上回った。","を下回った。"))</f>
        <v>介護休業制度について、「定めている」と回答した事業所は全体で43.9%と前回の50.0%を下回った。</v>
      </c>
      <c r="AX4" s="779" t="s">
        <v>732</v>
      </c>
    </row>
    <row r="5" spans="1:63" ht="12" thickBot="1">
      <c r="B5" s="849"/>
      <c r="C5" s="849"/>
      <c r="D5" s="849"/>
      <c r="E5" s="849"/>
      <c r="F5" s="849"/>
      <c r="G5" s="849"/>
      <c r="H5" s="849"/>
      <c r="I5" s="849"/>
      <c r="J5" s="849"/>
      <c r="K5" s="849"/>
      <c r="L5" s="849"/>
      <c r="N5" s="436"/>
      <c r="O5" s="87"/>
      <c r="P5" s="87"/>
      <c r="Q5" s="87"/>
      <c r="R5" s="87"/>
      <c r="S5" s="87"/>
      <c r="T5" s="87"/>
      <c r="U5" s="87"/>
      <c r="V5" s="87"/>
      <c r="W5" s="87"/>
      <c r="X5" s="87"/>
      <c r="Y5" s="87"/>
      <c r="Z5" s="87"/>
      <c r="AA5" s="437"/>
      <c r="AC5" s="578"/>
      <c r="AD5" s="722" t="s">
        <v>21</v>
      </c>
      <c r="AE5" s="576" t="s">
        <v>22</v>
      </c>
      <c r="AF5" s="575" t="s">
        <v>401</v>
      </c>
      <c r="AH5" s="578"/>
      <c r="AI5" s="576" t="s">
        <v>21</v>
      </c>
      <c r="AJ5" s="576" t="s">
        <v>22</v>
      </c>
      <c r="AK5" s="575" t="s">
        <v>401</v>
      </c>
      <c r="AL5" s="575" t="s">
        <v>558</v>
      </c>
      <c r="AM5" s="785"/>
      <c r="AN5" s="336" t="s">
        <v>691</v>
      </c>
      <c r="AP5" s="779" t="s">
        <v>737</v>
      </c>
      <c r="AQ5" s="779" t="s">
        <v>734</v>
      </c>
      <c r="AR5" s="779" t="s">
        <v>735</v>
      </c>
      <c r="AX5" s="681">
        <v>0.5</v>
      </c>
      <c r="AZ5" s="786"/>
      <c r="BB5" s="134"/>
      <c r="BC5" s="156" t="s">
        <v>21</v>
      </c>
      <c r="BD5" s="157" t="s">
        <v>22</v>
      </c>
      <c r="BE5" s="30" t="s">
        <v>401</v>
      </c>
      <c r="BG5" s="134"/>
      <c r="BH5" s="156" t="s">
        <v>21</v>
      </c>
      <c r="BI5" s="157" t="s">
        <v>22</v>
      </c>
      <c r="BJ5" s="30" t="s">
        <v>401</v>
      </c>
      <c r="BK5" s="242" t="s">
        <v>558</v>
      </c>
    </row>
    <row r="6" spans="1:63" ht="12" thickBot="1">
      <c r="B6" s="849"/>
      <c r="C6" s="849"/>
      <c r="D6" s="849"/>
      <c r="E6" s="849"/>
      <c r="F6" s="849"/>
      <c r="G6" s="849"/>
      <c r="H6" s="849"/>
      <c r="I6" s="849"/>
      <c r="J6" s="849"/>
      <c r="K6" s="849"/>
      <c r="L6" s="849"/>
      <c r="N6" s="436"/>
      <c r="O6" s="87"/>
      <c r="P6" s="87"/>
      <c r="Q6" s="87"/>
      <c r="R6" s="87"/>
      <c r="S6" s="87"/>
      <c r="T6" s="87"/>
      <c r="U6" s="87"/>
      <c r="V6" s="87"/>
      <c r="W6" s="87"/>
      <c r="X6" s="87"/>
      <c r="Y6" s="87"/>
      <c r="Z6" s="87"/>
      <c r="AA6" s="437"/>
      <c r="AC6" s="712" t="s">
        <v>558</v>
      </c>
      <c r="AD6" s="761">
        <f>BC6</f>
        <v>0.43895619757688725</v>
      </c>
      <c r="AE6" s="713">
        <f>BD6</f>
        <v>0.50978564771668222</v>
      </c>
      <c r="AF6" s="681">
        <f>BE6</f>
        <v>5.1258154706430567E-2</v>
      </c>
      <c r="AH6" s="575" t="s">
        <v>558</v>
      </c>
      <c r="AI6" s="689">
        <f>BH6</f>
        <v>471</v>
      </c>
      <c r="AJ6" s="689">
        <f>BI6</f>
        <v>547</v>
      </c>
      <c r="AK6" s="689">
        <f>BJ6</f>
        <v>55</v>
      </c>
      <c r="AL6" s="689">
        <f>BK6</f>
        <v>1073</v>
      </c>
      <c r="AM6" s="785"/>
      <c r="AN6" s="336" t="s">
        <v>739</v>
      </c>
      <c r="AP6" s="779" t="s">
        <v>697</v>
      </c>
      <c r="AQ6" s="779" t="s">
        <v>706</v>
      </c>
      <c r="AR6" s="779"/>
      <c r="AS6" s="336" t="s">
        <v>738</v>
      </c>
      <c r="AZ6" s="787"/>
      <c r="BB6" s="31" t="s">
        <v>558</v>
      </c>
      <c r="BC6" s="130">
        <f>+BH6/$BK6</f>
        <v>0.43895619757688725</v>
      </c>
      <c r="BD6" s="131">
        <f>+BI6/$BK6</f>
        <v>0.50978564771668222</v>
      </c>
      <c r="BE6" s="133">
        <f>+BJ6/$BK6</f>
        <v>5.1258154706430567E-2</v>
      </c>
      <c r="BG6" s="31" t="s">
        <v>558</v>
      </c>
      <c r="BH6" s="38">
        <f>+集計・資料①!DR32</f>
        <v>471</v>
      </c>
      <c r="BI6" s="39">
        <f>+集計・資料①!DS32</f>
        <v>547</v>
      </c>
      <c r="BJ6" s="240">
        <f>+集計・資料①!DT32</f>
        <v>55</v>
      </c>
      <c r="BK6" s="41">
        <f>+SUM(BH6:BJ6)</f>
        <v>1073</v>
      </c>
    </row>
    <row r="7" spans="1:63">
      <c r="B7" s="849"/>
      <c r="C7" s="849"/>
      <c r="D7" s="849"/>
      <c r="E7" s="849"/>
      <c r="F7" s="849"/>
      <c r="G7" s="849"/>
      <c r="H7" s="849"/>
      <c r="I7" s="849"/>
      <c r="J7" s="849"/>
      <c r="K7" s="849"/>
      <c r="L7" s="849"/>
      <c r="N7" s="436"/>
      <c r="O7" s="87"/>
      <c r="P7" s="87"/>
      <c r="Q7" s="87"/>
      <c r="R7" s="87"/>
      <c r="S7" s="87"/>
      <c r="T7" s="87"/>
      <c r="U7" s="87"/>
      <c r="V7" s="87"/>
      <c r="W7" s="87"/>
      <c r="X7" s="87"/>
      <c r="Y7" s="87"/>
      <c r="Z7" s="87"/>
      <c r="AA7" s="437"/>
      <c r="AM7" s="688"/>
      <c r="AN7" s="336" t="str">
        <f>CONCATENATE(AN6,AP6,AQ6,AR6,AS6)</f>
        <v>業種別では、「情報通信業」「運輸業」が他と比べ定めている割合が高い。</v>
      </c>
    </row>
    <row r="8" spans="1:63">
      <c r="B8" s="849"/>
      <c r="C8" s="849"/>
      <c r="D8" s="849"/>
      <c r="E8" s="849"/>
      <c r="F8" s="849"/>
      <c r="G8" s="849"/>
      <c r="H8" s="849"/>
      <c r="I8" s="849"/>
      <c r="J8" s="849"/>
      <c r="K8" s="849"/>
      <c r="L8" s="849"/>
      <c r="N8" s="436"/>
      <c r="O8" s="87"/>
      <c r="P8" s="87"/>
      <c r="Q8" s="87"/>
      <c r="R8" s="87"/>
      <c r="S8" s="87"/>
      <c r="T8" s="87"/>
      <c r="U8" s="87"/>
      <c r="V8" s="87"/>
      <c r="W8" s="87"/>
      <c r="X8" s="87"/>
      <c r="Y8" s="87"/>
      <c r="Z8" s="87"/>
      <c r="AA8" s="437"/>
      <c r="AC8" s="26" t="s">
        <v>582</v>
      </c>
      <c r="AH8" s="26" t="s">
        <v>95</v>
      </c>
      <c r="AN8" s="336" t="s">
        <v>698</v>
      </c>
      <c r="BB8" s="26" t="s">
        <v>582</v>
      </c>
      <c r="BG8" s="26" t="s">
        <v>95</v>
      </c>
    </row>
    <row r="9" spans="1:63" ht="12" thickBot="1">
      <c r="B9" s="849"/>
      <c r="C9" s="849"/>
      <c r="D9" s="849"/>
      <c r="E9" s="849"/>
      <c r="F9" s="849"/>
      <c r="G9" s="849"/>
      <c r="H9" s="849"/>
      <c r="I9" s="849"/>
      <c r="J9" s="849"/>
      <c r="K9" s="849"/>
      <c r="L9" s="849"/>
      <c r="N9" s="436"/>
      <c r="O9" s="87"/>
      <c r="P9" s="87"/>
      <c r="Q9" s="87"/>
      <c r="R9" s="87"/>
      <c r="S9" s="87"/>
      <c r="T9" s="87"/>
      <c r="U9" s="87"/>
      <c r="V9" s="87"/>
      <c r="W9" s="87"/>
      <c r="X9" s="87"/>
      <c r="Y9" s="87"/>
      <c r="Z9" s="87"/>
      <c r="AA9" s="437"/>
      <c r="AN9" s="336" t="s">
        <v>857</v>
      </c>
    </row>
    <row r="10" spans="1:63" ht="12" thickBot="1">
      <c r="B10" s="849"/>
      <c r="C10" s="849"/>
      <c r="D10" s="849"/>
      <c r="E10" s="849"/>
      <c r="F10" s="849"/>
      <c r="G10" s="849"/>
      <c r="H10" s="849"/>
      <c r="I10" s="849"/>
      <c r="J10" s="849"/>
      <c r="K10" s="849"/>
      <c r="L10" s="849"/>
      <c r="N10" s="436"/>
      <c r="O10" s="87"/>
      <c r="P10" s="87"/>
      <c r="Q10" s="87"/>
      <c r="R10" s="87"/>
      <c r="S10" s="87"/>
      <c r="T10" s="87"/>
      <c r="U10" s="87"/>
      <c r="V10" s="87"/>
      <c r="W10" s="87"/>
      <c r="X10" s="87"/>
      <c r="Y10" s="87"/>
      <c r="Z10" s="87"/>
      <c r="AA10" s="437"/>
      <c r="AC10" s="575" t="s">
        <v>550</v>
      </c>
      <c r="AD10" s="576" t="s">
        <v>21</v>
      </c>
      <c r="AE10" s="576" t="s">
        <v>22</v>
      </c>
      <c r="AF10" s="575" t="s">
        <v>401</v>
      </c>
      <c r="AH10" s="575" t="s">
        <v>550</v>
      </c>
      <c r="AI10" s="576" t="s">
        <v>21</v>
      </c>
      <c r="AJ10" s="576" t="s">
        <v>22</v>
      </c>
      <c r="AK10" s="575" t="s">
        <v>401</v>
      </c>
      <c r="AL10" s="575" t="s">
        <v>558</v>
      </c>
      <c r="AZ10" s="786"/>
      <c r="BB10" s="31" t="s">
        <v>550</v>
      </c>
      <c r="BC10" s="247" t="s">
        <v>21</v>
      </c>
      <c r="BD10" s="25" t="s">
        <v>22</v>
      </c>
      <c r="BE10" s="103" t="s">
        <v>401</v>
      </c>
      <c r="BG10" s="31" t="s">
        <v>550</v>
      </c>
      <c r="BH10" s="247" t="s">
        <v>21</v>
      </c>
      <c r="BI10" s="25" t="s">
        <v>22</v>
      </c>
      <c r="BJ10" s="104" t="s">
        <v>401</v>
      </c>
      <c r="BK10" s="242" t="s">
        <v>558</v>
      </c>
    </row>
    <row r="11" spans="1:63" ht="12">
      <c r="B11" s="849"/>
      <c r="C11" s="849"/>
      <c r="D11" s="849"/>
      <c r="E11" s="849"/>
      <c r="F11" s="849"/>
      <c r="G11" s="849"/>
      <c r="H11" s="849"/>
      <c r="I11" s="849"/>
      <c r="J11" s="849"/>
      <c r="K11" s="849"/>
      <c r="L11" s="849"/>
      <c r="N11" s="436"/>
      <c r="O11" s="87"/>
      <c r="P11" s="87"/>
      <c r="Q11" s="87"/>
      <c r="R11" s="87"/>
      <c r="S11" s="87"/>
      <c r="T11" s="87"/>
      <c r="U11" s="87"/>
      <c r="V11" s="87"/>
      <c r="W11" s="87"/>
      <c r="X11" s="87"/>
      <c r="Y11" s="87"/>
      <c r="Z11" s="87"/>
      <c r="AA11" s="437"/>
      <c r="AC11" s="573" t="s">
        <v>403</v>
      </c>
      <c r="AD11" s="690">
        <f>BC23</f>
        <v>0.41850220264317178</v>
      </c>
      <c r="AE11" s="681">
        <f>BD23</f>
        <v>0.53303964757709255</v>
      </c>
      <c r="AF11" s="681">
        <f>BE23</f>
        <v>4.8458149779735685E-2</v>
      </c>
      <c r="AH11" s="573" t="s">
        <v>403</v>
      </c>
      <c r="AI11" s="702">
        <f>BH23</f>
        <v>95</v>
      </c>
      <c r="AJ11" s="702">
        <f>BI23</f>
        <v>121</v>
      </c>
      <c r="AK11" s="702">
        <f>BJ23</f>
        <v>11</v>
      </c>
      <c r="AL11" s="702">
        <f>BK23</f>
        <v>227</v>
      </c>
      <c r="AM11" s="785"/>
      <c r="AN11" s="780" t="s">
        <v>699</v>
      </c>
      <c r="AO11" s="781"/>
      <c r="AP11" s="781"/>
      <c r="AQ11" s="781"/>
      <c r="AR11" s="781"/>
      <c r="AS11" s="781"/>
      <c r="AT11" s="781"/>
      <c r="AU11" s="781"/>
      <c r="AV11" s="781"/>
      <c r="AW11" s="781"/>
      <c r="AX11" s="781"/>
      <c r="AY11" s="781"/>
      <c r="AZ11" s="788"/>
      <c r="BB11" s="44" t="s">
        <v>557</v>
      </c>
      <c r="BC11" s="90" t="e">
        <f>+BH11/$BK11</f>
        <v>#DIV/0!</v>
      </c>
      <c r="BD11" s="46" t="e">
        <f>+BI11/$BK11</f>
        <v>#DIV/0!</v>
      </c>
      <c r="BE11" s="91" t="e">
        <f>+BJ11/$BK11</f>
        <v>#DIV/0!</v>
      </c>
      <c r="BG11" s="147" t="s">
        <v>557</v>
      </c>
      <c r="BH11" s="237">
        <f>+集計・資料①!DR6</f>
        <v>0</v>
      </c>
      <c r="BI11" s="238">
        <f>+集計・資料①!DS6</f>
        <v>0</v>
      </c>
      <c r="BJ11" s="248">
        <f>+集計・資料①!DT6</f>
        <v>0</v>
      </c>
      <c r="BK11" s="148">
        <f>+SUM(BH11:BJ11)</f>
        <v>0</v>
      </c>
    </row>
    <row r="12" spans="1:63" ht="10.5">
      <c r="B12" s="849"/>
      <c r="C12" s="849"/>
      <c r="D12" s="849"/>
      <c r="E12" s="849"/>
      <c r="F12" s="849"/>
      <c r="G12" s="849"/>
      <c r="H12" s="849"/>
      <c r="I12" s="849"/>
      <c r="J12" s="849"/>
      <c r="K12" s="849"/>
      <c r="L12" s="849"/>
      <c r="N12" s="436"/>
      <c r="O12" s="87"/>
      <c r="P12" s="87"/>
      <c r="Q12" s="87"/>
      <c r="R12" s="87"/>
      <c r="S12" s="87"/>
      <c r="T12" s="87"/>
      <c r="U12" s="87"/>
      <c r="V12" s="87"/>
      <c r="W12" s="87"/>
      <c r="X12" s="87"/>
      <c r="Y12" s="87"/>
      <c r="Z12" s="87"/>
      <c r="AA12" s="437"/>
      <c r="AC12" s="683" t="s">
        <v>404</v>
      </c>
      <c r="AD12" s="690">
        <f>BC22</f>
        <v>0.43712574850299402</v>
      </c>
      <c r="AE12" s="681">
        <f>BD22</f>
        <v>0.52694610778443118</v>
      </c>
      <c r="AF12" s="681">
        <f>BE22</f>
        <v>3.5928143712574849E-2</v>
      </c>
      <c r="AH12" s="683" t="s">
        <v>404</v>
      </c>
      <c r="AI12" s="702">
        <f>BH22</f>
        <v>73</v>
      </c>
      <c r="AJ12" s="702">
        <f>BI22</f>
        <v>88</v>
      </c>
      <c r="AK12" s="702">
        <f>BJ22</f>
        <v>6</v>
      </c>
      <c r="AL12" s="702">
        <f>BK22</f>
        <v>167</v>
      </c>
      <c r="AM12" s="785"/>
      <c r="AN12" s="833" t="str">
        <f>CONCATENATE("　",AN4,CHAR(10),"　",AN7,,CHAR(10),"　",AN9)</f>
        <v>　介護休業制度について、「定めている」と回答した事業所は全体で43.9%と前回の50.0%を下回った。
　業種別では、「情報通信業」「運輸業」が他と比べ定めている割合が高い。
　規模別では、規模が大きい事業所ほど定めている割合が高く、「30人以上」規模では、90％を超えている。</v>
      </c>
      <c r="AO12" s="833"/>
      <c r="AP12" s="833"/>
      <c r="AQ12" s="833"/>
      <c r="AR12" s="833"/>
      <c r="AS12" s="833"/>
      <c r="AT12" s="833"/>
      <c r="AU12" s="833"/>
      <c r="AV12" s="833"/>
      <c r="AW12" s="833"/>
      <c r="AX12" s="833"/>
      <c r="AY12" s="833"/>
      <c r="AZ12" s="788"/>
      <c r="BB12" s="7" t="s">
        <v>544</v>
      </c>
      <c r="BC12" s="96">
        <f t="shared" ref="BC12:BC23" si="0">+BH12/$BK12</f>
        <v>0.50467289719626163</v>
      </c>
      <c r="BD12" s="72">
        <f t="shared" ref="BD12:BD23" si="1">+BI12/$BK12</f>
        <v>0.3925233644859813</v>
      </c>
      <c r="BE12" s="73">
        <f t="shared" ref="BE12:BE23" si="2">+BJ12/$BK12</f>
        <v>0.10280373831775701</v>
      </c>
      <c r="BG12" s="18" t="s">
        <v>544</v>
      </c>
      <c r="BH12" s="239">
        <f>+集計・資料①!DR8</f>
        <v>54</v>
      </c>
      <c r="BI12" s="236">
        <f>+集計・資料①!DS8</f>
        <v>42</v>
      </c>
      <c r="BJ12" s="241">
        <f>+集計・資料①!DT8</f>
        <v>11</v>
      </c>
      <c r="BK12" s="54">
        <f>+SUM(BH12:BJ12)</f>
        <v>107</v>
      </c>
    </row>
    <row r="13" spans="1:63" ht="10.5">
      <c r="B13" s="849"/>
      <c r="C13" s="849"/>
      <c r="D13" s="849"/>
      <c r="E13" s="849"/>
      <c r="F13" s="849"/>
      <c r="G13" s="849"/>
      <c r="H13" s="849"/>
      <c r="I13" s="849"/>
      <c r="J13" s="849"/>
      <c r="K13" s="849"/>
      <c r="L13" s="849"/>
      <c r="N13" s="436"/>
      <c r="O13" s="87"/>
      <c r="P13" s="87"/>
      <c r="Q13" s="87"/>
      <c r="R13" s="87"/>
      <c r="S13" s="87"/>
      <c r="T13" s="87"/>
      <c r="U13" s="87"/>
      <c r="V13" s="87"/>
      <c r="W13" s="87"/>
      <c r="X13" s="87"/>
      <c r="Y13" s="87"/>
      <c r="Z13" s="87"/>
      <c r="AA13" s="437"/>
      <c r="AC13" s="573" t="s">
        <v>405</v>
      </c>
      <c r="AD13" s="761">
        <f>BC21</f>
        <v>0.83333333333333337</v>
      </c>
      <c r="AE13" s="681">
        <f>BD21</f>
        <v>0.16666666666666666</v>
      </c>
      <c r="AF13" s="681">
        <f>BE21</f>
        <v>0</v>
      </c>
      <c r="AH13" s="573" t="s">
        <v>405</v>
      </c>
      <c r="AI13" s="702">
        <f>BH21</f>
        <v>5</v>
      </c>
      <c r="AJ13" s="702">
        <f>BI21</f>
        <v>1</v>
      </c>
      <c r="AK13" s="702">
        <f>BJ21</f>
        <v>0</v>
      </c>
      <c r="AL13" s="702">
        <f>BK21</f>
        <v>6</v>
      </c>
      <c r="AM13" s="688"/>
      <c r="AN13" s="833"/>
      <c r="AO13" s="833"/>
      <c r="AP13" s="833"/>
      <c r="AQ13" s="833"/>
      <c r="AR13" s="833"/>
      <c r="AS13" s="833"/>
      <c r="AT13" s="833"/>
      <c r="AU13" s="833"/>
      <c r="AV13" s="833"/>
      <c r="AW13" s="833"/>
      <c r="AX13" s="833"/>
      <c r="AY13" s="833"/>
      <c r="AZ13" s="788"/>
      <c r="BB13" s="7" t="s">
        <v>545</v>
      </c>
      <c r="BC13" s="96">
        <f t="shared" si="0"/>
        <v>0.3983739837398374</v>
      </c>
      <c r="BD13" s="72">
        <f t="shared" si="1"/>
        <v>0.53658536585365857</v>
      </c>
      <c r="BE13" s="73">
        <f t="shared" si="2"/>
        <v>6.5040650406504072E-2</v>
      </c>
      <c r="BG13" s="18" t="s">
        <v>545</v>
      </c>
      <c r="BH13" s="239">
        <f>+集計・資料①!DR10</f>
        <v>49</v>
      </c>
      <c r="BI13" s="236">
        <f>+集計・資料①!DS10</f>
        <v>66</v>
      </c>
      <c r="BJ13" s="241">
        <f>+集計・資料①!DT10</f>
        <v>8</v>
      </c>
      <c r="BK13" s="54">
        <f t="shared" ref="BK13:BK23" si="3">+SUM(BH13:BJ13)</f>
        <v>123</v>
      </c>
    </row>
    <row r="14" spans="1:63" ht="10.5">
      <c r="B14" s="849"/>
      <c r="C14" s="849"/>
      <c r="D14" s="849"/>
      <c r="E14" s="849"/>
      <c r="F14" s="849"/>
      <c r="G14" s="849"/>
      <c r="H14" s="849"/>
      <c r="I14" s="849"/>
      <c r="J14" s="849"/>
      <c r="K14" s="849"/>
      <c r="L14" s="849"/>
      <c r="N14" s="436"/>
      <c r="O14" s="87"/>
      <c r="P14" s="87"/>
      <c r="Q14" s="87"/>
      <c r="R14" s="87"/>
      <c r="S14" s="87"/>
      <c r="T14" s="87"/>
      <c r="U14" s="87"/>
      <c r="V14" s="87"/>
      <c r="W14" s="87"/>
      <c r="X14" s="87"/>
      <c r="Y14" s="87"/>
      <c r="Z14" s="87"/>
      <c r="AA14" s="437"/>
      <c r="AC14" s="683" t="s">
        <v>406</v>
      </c>
      <c r="AD14" s="761">
        <f>BC20</f>
        <v>0.76923076923076927</v>
      </c>
      <c r="AE14" s="681">
        <f>BD20</f>
        <v>0.23076923076923078</v>
      </c>
      <c r="AF14" s="681">
        <f>BE20</f>
        <v>0</v>
      </c>
      <c r="AH14" s="683" t="s">
        <v>406</v>
      </c>
      <c r="AI14" s="702">
        <f>BH20</f>
        <v>10</v>
      </c>
      <c r="AJ14" s="702">
        <f>BI20</f>
        <v>3</v>
      </c>
      <c r="AK14" s="702">
        <f>BJ20</f>
        <v>0</v>
      </c>
      <c r="AL14" s="702">
        <f>BK20</f>
        <v>13</v>
      </c>
      <c r="AM14" s="688"/>
      <c r="AN14" s="833"/>
      <c r="AO14" s="833"/>
      <c r="AP14" s="833"/>
      <c r="AQ14" s="833"/>
      <c r="AR14" s="833"/>
      <c r="AS14" s="833"/>
      <c r="AT14" s="833"/>
      <c r="AU14" s="833"/>
      <c r="AV14" s="833"/>
      <c r="AW14" s="833"/>
      <c r="AX14" s="833"/>
      <c r="AY14" s="833"/>
      <c r="AZ14" s="788"/>
      <c r="BB14" s="7" t="s">
        <v>543</v>
      </c>
      <c r="BC14" s="96">
        <f t="shared" si="0"/>
        <v>0.56521739130434778</v>
      </c>
      <c r="BD14" s="72">
        <f t="shared" si="1"/>
        <v>0.39130434782608697</v>
      </c>
      <c r="BE14" s="73">
        <f t="shared" si="2"/>
        <v>4.3478260869565216E-2</v>
      </c>
      <c r="BG14" s="18" t="s">
        <v>543</v>
      </c>
      <c r="BH14" s="239">
        <f>+集計・資料①!DR12</f>
        <v>13</v>
      </c>
      <c r="BI14" s="236">
        <f>+集計・資料①!DS12</f>
        <v>9</v>
      </c>
      <c r="BJ14" s="241">
        <f>+集計・資料①!DT12</f>
        <v>1</v>
      </c>
      <c r="BK14" s="54">
        <f t="shared" si="3"/>
        <v>23</v>
      </c>
    </row>
    <row r="15" spans="1:63" ht="10.5" customHeight="1">
      <c r="B15" s="849"/>
      <c r="C15" s="849"/>
      <c r="D15" s="849"/>
      <c r="E15" s="849"/>
      <c r="F15" s="849"/>
      <c r="G15" s="849"/>
      <c r="H15" s="849"/>
      <c r="I15" s="849"/>
      <c r="J15" s="849"/>
      <c r="K15" s="849"/>
      <c r="L15" s="849"/>
      <c r="N15" s="436"/>
      <c r="O15" s="87"/>
      <c r="P15" s="87"/>
      <c r="Q15" s="87"/>
      <c r="R15" s="87"/>
      <c r="S15" s="87"/>
      <c r="T15" s="87"/>
      <c r="U15" s="87"/>
      <c r="V15" s="87"/>
      <c r="W15" s="87"/>
      <c r="X15" s="87"/>
      <c r="Y15" s="87"/>
      <c r="Z15" s="87"/>
      <c r="AA15" s="437"/>
      <c r="AC15" s="573" t="s">
        <v>407</v>
      </c>
      <c r="AD15" s="690">
        <f>BC19</f>
        <v>0.4</v>
      </c>
      <c r="AE15" s="681">
        <f>BD19</f>
        <v>0.54736842105263162</v>
      </c>
      <c r="AF15" s="681">
        <f>BE19</f>
        <v>5.2631578947368418E-2</v>
      </c>
      <c r="AH15" s="573" t="s">
        <v>407</v>
      </c>
      <c r="AI15" s="702">
        <f>BH19</f>
        <v>76</v>
      </c>
      <c r="AJ15" s="702">
        <f>BI19</f>
        <v>104</v>
      </c>
      <c r="AK15" s="702">
        <f>BJ19</f>
        <v>10</v>
      </c>
      <c r="AL15" s="702">
        <f>BK19</f>
        <v>190</v>
      </c>
      <c r="AM15" s="688"/>
      <c r="AN15" s="833"/>
      <c r="AO15" s="833"/>
      <c r="AP15" s="833"/>
      <c r="AQ15" s="833"/>
      <c r="AR15" s="833"/>
      <c r="AS15" s="833"/>
      <c r="AT15" s="833"/>
      <c r="AU15" s="833"/>
      <c r="AV15" s="833"/>
      <c r="AW15" s="833"/>
      <c r="AX15" s="833"/>
      <c r="AY15" s="833"/>
      <c r="AZ15" s="788"/>
      <c r="BB15" s="7" t="s">
        <v>542</v>
      </c>
      <c r="BC15" s="96">
        <f t="shared" si="0"/>
        <v>0.51333333333333331</v>
      </c>
      <c r="BD15" s="72">
        <f t="shared" si="1"/>
        <v>0.46</v>
      </c>
      <c r="BE15" s="73">
        <f t="shared" si="2"/>
        <v>2.6666666666666668E-2</v>
      </c>
      <c r="BG15" s="18" t="s">
        <v>542</v>
      </c>
      <c r="BH15" s="239">
        <f>+集計・資料①!DR14</f>
        <v>77</v>
      </c>
      <c r="BI15" s="236">
        <f>+集計・資料①!DS14</f>
        <v>69</v>
      </c>
      <c r="BJ15" s="241">
        <f>+集計・資料①!DT14</f>
        <v>4</v>
      </c>
      <c r="BK15" s="54">
        <f t="shared" si="3"/>
        <v>150</v>
      </c>
    </row>
    <row r="16" spans="1:63" ht="10.5">
      <c r="B16" s="849"/>
      <c r="C16" s="849"/>
      <c r="D16" s="849"/>
      <c r="E16" s="849"/>
      <c r="F16" s="849"/>
      <c r="G16" s="849"/>
      <c r="H16" s="849"/>
      <c r="I16" s="849"/>
      <c r="J16" s="849"/>
      <c r="K16" s="849"/>
      <c r="L16" s="849"/>
      <c r="N16" s="438"/>
      <c r="O16" s="439"/>
      <c r="P16" s="439"/>
      <c r="Q16" s="439"/>
      <c r="R16" s="439"/>
      <c r="S16" s="439"/>
      <c r="T16" s="439"/>
      <c r="U16" s="439"/>
      <c r="V16" s="439"/>
      <c r="W16" s="439"/>
      <c r="X16" s="439"/>
      <c r="Y16" s="439"/>
      <c r="Z16" s="439"/>
      <c r="AA16" s="440"/>
      <c r="AC16" s="683" t="s">
        <v>408</v>
      </c>
      <c r="AD16" s="690">
        <f>BC18</f>
        <v>0.5625</v>
      </c>
      <c r="AE16" s="681">
        <f>BD18</f>
        <v>0.4375</v>
      </c>
      <c r="AF16" s="681">
        <f>BE18</f>
        <v>0</v>
      </c>
      <c r="AH16" s="683" t="s">
        <v>408</v>
      </c>
      <c r="AI16" s="702">
        <f>BH18</f>
        <v>9</v>
      </c>
      <c r="AJ16" s="702">
        <f>BI18</f>
        <v>7</v>
      </c>
      <c r="AK16" s="702">
        <f>BJ18</f>
        <v>0</v>
      </c>
      <c r="AL16" s="702">
        <f>BK18</f>
        <v>16</v>
      </c>
      <c r="AM16" s="688"/>
      <c r="AN16" s="833"/>
      <c r="AO16" s="833"/>
      <c r="AP16" s="833"/>
      <c r="AQ16" s="833"/>
      <c r="AR16" s="833"/>
      <c r="AS16" s="833"/>
      <c r="AT16" s="833"/>
      <c r="AU16" s="833"/>
      <c r="AV16" s="833"/>
      <c r="AW16" s="833"/>
      <c r="AX16" s="833"/>
      <c r="AY16" s="833"/>
      <c r="AZ16" s="788"/>
      <c r="BB16" s="7" t="s">
        <v>541</v>
      </c>
      <c r="BC16" s="96">
        <f t="shared" si="0"/>
        <v>0.27272727272727271</v>
      </c>
      <c r="BD16" s="72">
        <f t="shared" si="1"/>
        <v>0.66666666666666663</v>
      </c>
      <c r="BE16" s="73">
        <f t="shared" si="2"/>
        <v>6.0606060606060608E-2</v>
      </c>
      <c r="BG16" s="18" t="s">
        <v>541</v>
      </c>
      <c r="BH16" s="239">
        <f>+集計・資料①!DR16</f>
        <v>9</v>
      </c>
      <c r="BI16" s="236">
        <f>+集計・資料①!DS16</f>
        <v>22</v>
      </c>
      <c r="BJ16" s="241">
        <f>+集計・資料①!DT16</f>
        <v>2</v>
      </c>
      <c r="BK16" s="54">
        <f t="shared" si="3"/>
        <v>33</v>
      </c>
    </row>
    <row r="17" spans="1:63" ht="10.5" customHeight="1">
      <c r="O17" s="87"/>
      <c r="P17" s="87"/>
      <c r="Q17" s="87"/>
      <c r="R17" s="87"/>
      <c r="S17" s="87"/>
      <c r="T17" s="87"/>
      <c r="U17" s="87"/>
      <c r="V17" s="87"/>
      <c r="W17" s="87"/>
      <c r="X17" s="87"/>
      <c r="Y17" s="87"/>
      <c r="Z17" s="87"/>
      <c r="AA17" s="87"/>
      <c r="AC17" s="573" t="s">
        <v>409</v>
      </c>
      <c r="AD17" s="690">
        <f>BC17</f>
        <v>5.5555555555555552E-2</v>
      </c>
      <c r="AE17" s="681">
        <f>BD17</f>
        <v>0.83333333333333337</v>
      </c>
      <c r="AF17" s="681">
        <f>BE17</f>
        <v>0.1111111111111111</v>
      </c>
      <c r="AH17" s="573" t="s">
        <v>409</v>
      </c>
      <c r="AI17" s="702">
        <f>BH17</f>
        <v>1</v>
      </c>
      <c r="AJ17" s="702">
        <f>BI17</f>
        <v>15</v>
      </c>
      <c r="AK17" s="702">
        <f>BJ17</f>
        <v>2</v>
      </c>
      <c r="AL17" s="702">
        <f>BK17</f>
        <v>18</v>
      </c>
      <c r="AM17" s="688"/>
      <c r="AN17" s="833"/>
      <c r="AO17" s="833"/>
      <c r="AP17" s="833"/>
      <c r="AQ17" s="833"/>
      <c r="AR17" s="833"/>
      <c r="AS17" s="833"/>
      <c r="AT17" s="833"/>
      <c r="AU17" s="833"/>
      <c r="AV17" s="833"/>
      <c r="AW17" s="833"/>
      <c r="AX17" s="833"/>
      <c r="AY17" s="833"/>
      <c r="AZ17" s="788"/>
      <c r="BB17" s="7" t="s">
        <v>546</v>
      </c>
      <c r="BC17" s="96">
        <f t="shared" si="0"/>
        <v>5.5555555555555552E-2</v>
      </c>
      <c r="BD17" s="72">
        <f t="shared" si="1"/>
        <v>0.83333333333333337</v>
      </c>
      <c r="BE17" s="73">
        <f t="shared" si="2"/>
        <v>0.1111111111111111</v>
      </c>
      <c r="BG17" s="18" t="s">
        <v>546</v>
      </c>
      <c r="BH17" s="239">
        <f>+集計・資料①!DR18</f>
        <v>1</v>
      </c>
      <c r="BI17" s="236">
        <f>+集計・資料①!DS18</f>
        <v>15</v>
      </c>
      <c r="BJ17" s="245">
        <f>+集計・資料①!DT18</f>
        <v>2</v>
      </c>
      <c r="BK17" s="54">
        <f t="shared" si="3"/>
        <v>18</v>
      </c>
    </row>
    <row r="18" spans="1:63" ht="10.5">
      <c r="A18" s="433"/>
      <c r="B18" s="434"/>
      <c r="C18" s="434"/>
      <c r="D18" s="434"/>
      <c r="E18" s="434"/>
      <c r="F18" s="434"/>
      <c r="G18" s="434"/>
      <c r="H18" s="434"/>
      <c r="I18" s="434"/>
      <c r="J18" s="434"/>
      <c r="K18" s="434"/>
      <c r="L18" s="434"/>
      <c r="M18" s="434"/>
      <c r="N18" s="434"/>
      <c r="O18" s="434"/>
      <c r="P18" s="434"/>
      <c r="Q18" s="434"/>
      <c r="R18" s="434"/>
      <c r="S18" s="434"/>
      <c r="T18" s="434"/>
      <c r="U18" s="434"/>
      <c r="V18" s="434"/>
      <c r="W18" s="434"/>
      <c r="X18" s="434"/>
      <c r="Y18" s="434"/>
      <c r="Z18" s="434"/>
      <c r="AA18" s="435"/>
      <c r="AC18" s="683" t="s">
        <v>410</v>
      </c>
      <c r="AD18" s="690">
        <f>BC16</f>
        <v>0.27272727272727271</v>
      </c>
      <c r="AE18" s="681">
        <f>BD16</f>
        <v>0.66666666666666663</v>
      </c>
      <c r="AF18" s="681">
        <f>BE16</f>
        <v>6.0606060606060608E-2</v>
      </c>
      <c r="AH18" s="683" t="s">
        <v>410</v>
      </c>
      <c r="AI18" s="702">
        <f>BH16</f>
        <v>9</v>
      </c>
      <c r="AJ18" s="702">
        <f>BI16</f>
        <v>22</v>
      </c>
      <c r="AK18" s="702">
        <f>BJ16</f>
        <v>2</v>
      </c>
      <c r="AL18" s="702">
        <f>BK16</f>
        <v>33</v>
      </c>
      <c r="AM18" s="688"/>
      <c r="AN18" s="833"/>
      <c r="AO18" s="833"/>
      <c r="AP18" s="833"/>
      <c r="AQ18" s="833"/>
      <c r="AR18" s="833"/>
      <c r="AS18" s="833"/>
      <c r="AT18" s="833"/>
      <c r="AU18" s="833"/>
      <c r="AV18" s="833"/>
      <c r="AW18" s="833"/>
      <c r="AX18" s="833"/>
      <c r="AY18" s="833"/>
      <c r="AZ18" s="788"/>
      <c r="BB18" s="7" t="s">
        <v>540</v>
      </c>
      <c r="BC18" s="96">
        <f t="shared" si="0"/>
        <v>0.5625</v>
      </c>
      <c r="BD18" s="72">
        <f t="shared" si="1"/>
        <v>0.4375</v>
      </c>
      <c r="BE18" s="73">
        <f t="shared" si="2"/>
        <v>0</v>
      </c>
      <c r="BG18" s="18" t="s">
        <v>540</v>
      </c>
      <c r="BH18" s="239">
        <f>+集計・資料①!DR20</f>
        <v>9</v>
      </c>
      <c r="BI18" s="236">
        <f>+集計・資料①!DS20</f>
        <v>7</v>
      </c>
      <c r="BJ18" s="245">
        <f>+集計・資料①!DT20</f>
        <v>0</v>
      </c>
      <c r="BK18" s="54">
        <f t="shared" si="3"/>
        <v>16</v>
      </c>
    </row>
    <row r="19" spans="1:63" ht="10.5">
      <c r="A19" s="436"/>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437"/>
      <c r="AC19" s="573" t="s">
        <v>411</v>
      </c>
      <c r="AD19" s="690">
        <f>BC15</f>
        <v>0.51333333333333331</v>
      </c>
      <c r="AE19" s="681">
        <f>BD15</f>
        <v>0.46</v>
      </c>
      <c r="AF19" s="681">
        <f>BE15</f>
        <v>2.6666666666666668E-2</v>
      </c>
      <c r="AH19" s="573" t="s">
        <v>411</v>
      </c>
      <c r="AI19" s="702">
        <f>BH15</f>
        <v>77</v>
      </c>
      <c r="AJ19" s="702">
        <f>BI15</f>
        <v>69</v>
      </c>
      <c r="AK19" s="702">
        <f>BJ15</f>
        <v>4</v>
      </c>
      <c r="AL19" s="702">
        <f>BK15</f>
        <v>150</v>
      </c>
      <c r="AM19" s="688"/>
      <c r="AN19" s="833"/>
      <c r="AO19" s="833"/>
      <c r="AP19" s="833"/>
      <c r="AQ19" s="833"/>
      <c r="AR19" s="833"/>
      <c r="AS19" s="833"/>
      <c r="AT19" s="833"/>
      <c r="AU19" s="833"/>
      <c r="AV19" s="833"/>
      <c r="AW19" s="833"/>
      <c r="AX19" s="833"/>
      <c r="AY19" s="833"/>
      <c r="AZ19" s="788"/>
      <c r="BB19" s="7" t="s">
        <v>539</v>
      </c>
      <c r="BC19" s="96">
        <f t="shared" si="0"/>
        <v>0.4</v>
      </c>
      <c r="BD19" s="72">
        <f t="shared" si="1"/>
        <v>0.54736842105263162</v>
      </c>
      <c r="BE19" s="73">
        <f t="shared" si="2"/>
        <v>5.2631578947368418E-2</v>
      </c>
      <c r="BG19" s="18" t="s">
        <v>539</v>
      </c>
      <c r="BH19" s="239">
        <f>+集計・資料①!DR22</f>
        <v>76</v>
      </c>
      <c r="BI19" s="236">
        <f>+集計・資料①!DS22</f>
        <v>104</v>
      </c>
      <c r="BJ19" s="245">
        <f>+集計・資料①!DT22</f>
        <v>10</v>
      </c>
      <c r="BK19" s="54">
        <f t="shared" si="3"/>
        <v>190</v>
      </c>
    </row>
    <row r="20" spans="1:63" ht="10.5">
      <c r="A20" s="436"/>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437"/>
      <c r="AC20" s="683" t="s">
        <v>412</v>
      </c>
      <c r="AD20" s="690">
        <f>BC14</f>
        <v>0.56521739130434778</v>
      </c>
      <c r="AE20" s="681">
        <f>BD14</f>
        <v>0.39130434782608697</v>
      </c>
      <c r="AF20" s="681">
        <f>BE14</f>
        <v>4.3478260869565216E-2</v>
      </c>
      <c r="AH20" s="683" t="s">
        <v>412</v>
      </c>
      <c r="AI20" s="702">
        <f>BH14</f>
        <v>13</v>
      </c>
      <c r="AJ20" s="702">
        <f>BI14</f>
        <v>9</v>
      </c>
      <c r="AK20" s="702">
        <f>BJ14</f>
        <v>1</v>
      </c>
      <c r="AL20" s="702">
        <f>BK14</f>
        <v>23</v>
      </c>
      <c r="AM20" s="688"/>
      <c r="AN20" s="833"/>
      <c r="AO20" s="833"/>
      <c r="AP20" s="833"/>
      <c r="AQ20" s="833"/>
      <c r="AR20" s="833"/>
      <c r="AS20" s="833"/>
      <c r="AT20" s="833"/>
      <c r="AU20" s="833"/>
      <c r="AV20" s="833"/>
      <c r="AW20" s="833"/>
      <c r="AX20" s="833"/>
      <c r="AY20" s="833"/>
      <c r="AZ20" s="788"/>
      <c r="BB20" s="7" t="s">
        <v>538</v>
      </c>
      <c r="BC20" s="96">
        <f t="shared" si="0"/>
        <v>0.76923076923076927</v>
      </c>
      <c r="BD20" s="72">
        <f t="shared" si="1"/>
        <v>0.23076923076923078</v>
      </c>
      <c r="BE20" s="73">
        <f t="shared" si="2"/>
        <v>0</v>
      </c>
      <c r="BG20" s="18" t="s">
        <v>538</v>
      </c>
      <c r="BH20" s="239">
        <f>+集計・資料①!DR24</f>
        <v>10</v>
      </c>
      <c r="BI20" s="236">
        <f>+集計・資料①!DS24</f>
        <v>3</v>
      </c>
      <c r="BJ20" s="245">
        <f>+集計・資料①!DT24</f>
        <v>0</v>
      </c>
      <c r="BK20" s="54">
        <f t="shared" si="3"/>
        <v>13</v>
      </c>
    </row>
    <row r="21" spans="1:63" ht="10.5">
      <c r="A21" s="436"/>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437"/>
      <c r="AC21" s="573" t="s">
        <v>413</v>
      </c>
      <c r="AD21" s="690">
        <f>BC13</f>
        <v>0.3983739837398374</v>
      </c>
      <c r="AE21" s="681">
        <f>BD13</f>
        <v>0.53658536585365857</v>
      </c>
      <c r="AF21" s="681">
        <f>BE13</f>
        <v>6.5040650406504072E-2</v>
      </c>
      <c r="AH21" s="573" t="s">
        <v>413</v>
      </c>
      <c r="AI21" s="702">
        <f>BH13</f>
        <v>49</v>
      </c>
      <c r="AJ21" s="702">
        <f>BI13</f>
        <v>66</v>
      </c>
      <c r="AK21" s="702">
        <f>BJ13</f>
        <v>8</v>
      </c>
      <c r="AL21" s="702">
        <f>BK13</f>
        <v>123</v>
      </c>
      <c r="AM21" s="688"/>
      <c r="AN21" s="833"/>
      <c r="AO21" s="833"/>
      <c r="AP21" s="833"/>
      <c r="AQ21" s="833"/>
      <c r="AR21" s="833"/>
      <c r="AS21" s="833"/>
      <c r="AT21" s="833"/>
      <c r="AU21" s="833"/>
      <c r="AV21" s="833"/>
      <c r="AW21" s="833"/>
      <c r="AX21" s="833"/>
      <c r="AY21" s="833"/>
      <c r="AZ21" s="788"/>
      <c r="BB21" s="7" t="s">
        <v>537</v>
      </c>
      <c r="BC21" s="96">
        <f t="shared" si="0"/>
        <v>0.83333333333333337</v>
      </c>
      <c r="BD21" s="72">
        <f t="shared" si="1"/>
        <v>0.16666666666666666</v>
      </c>
      <c r="BE21" s="73">
        <f t="shared" si="2"/>
        <v>0</v>
      </c>
      <c r="BG21" s="18" t="s">
        <v>537</v>
      </c>
      <c r="BH21" s="239">
        <f>+集計・資料①!DR26</f>
        <v>5</v>
      </c>
      <c r="BI21" s="236">
        <f>+集計・資料①!DS26</f>
        <v>1</v>
      </c>
      <c r="BJ21" s="245">
        <f>+集計・資料①!DT26</f>
        <v>0</v>
      </c>
      <c r="BK21" s="54">
        <f t="shared" si="3"/>
        <v>6</v>
      </c>
    </row>
    <row r="22" spans="1:63" ht="10.5">
      <c r="A22" s="436"/>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437"/>
      <c r="AC22" s="683" t="s">
        <v>414</v>
      </c>
      <c r="AD22" s="690">
        <f>BC12</f>
        <v>0.50467289719626163</v>
      </c>
      <c r="AE22" s="681">
        <f>BD12</f>
        <v>0.3925233644859813</v>
      </c>
      <c r="AF22" s="681">
        <f>BE12</f>
        <v>0.10280373831775701</v>
      </c>
      <c r="AH22" s="683" t="s">
        <v>414</v>
      </c>
      <c r="AI22" s="702">
        <f>BH12</f>
        <v>54</v>
      </c>
      <c r="AJ22" s="702">
        <f>BI12</f>
        <v>42</v>
      </c>
      <c r="AK22" s="702">
        <f>BJ12</f>
        <v>11</v>
      </c>
      <c r="AL22" s="702">
        <f>BK12</f>
        <v>107</v>
      </c>
      <c r="AM22" s="688"/>
      <c r="AN22" s="833"/>
      <c r="AO22" s="833"/>
      <c r="AP22" s="833"/>
      <c r="AQ22" s="833"/>
      <c r="AR22" s="833"/>
      <c r="AS22" s="833"/>
      <c r="AT22" s="833"/>
      <c r="AU22" s="833"/>
      <c r="AV22" s="833"/>
      <c r="AW22" s="833"/>
      <c r="AX22" s="833"/>
      <c r="AY22" s="833"/>
      <c r="AZ22" s="788"/>
      <c r="BB22" s="16" t="s">
        <v>547</v>
      </c>
      <c r="BC22" s="96">
        <f t="shared" si="0"/>
        <v>0.43712574850299402</v>
      </c>
      <c r="BD22" s="72">
        <f t="shared" si="1"/>
        <v>0.52694610778443118</v>
      </c>
      <c r="BE22" s="73">
        <f t="shared" si="2"/>
        <v>3.5928143712574849E-2</v>
      </c>
      <c r="BG22" s="19" t="s">
        <v>547</v>
      </c>
      <c r="BH22" s="239">
        <f>+集計・資料①!DR28</f>
        <v>73</v>
      </c>
      <c r="BI22" s="236">
        <f>+集計・資料①!DS28</f>
        <v>88</v>
      </c>
      <c r="BJ22" s="245">
        <f>+集計・資料①!DT28</f>
        <v>6</v>
      </c>
      <c r="BK22" s="54">
        <f t="shared" si="3"/>
        <v>167</v>
      </c>
    </row>
    <row r="23" spans="1:63" thickBot="1">
      <c r="A23" s="436"/>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437"/>
      <c r="AC23" s="573" t="s">
        <v>23</v>
      </c>
      <c r="AD23" s="681" t="e">
        <f>BC11</f>
        <v>#DIV/0!</v>
      </c>
      <c r="AE23" s="681" t="e">
        <f>BD11</f>
        <v>#DIV/0!</v>
      </c>
      <c r="AF23" s="681" t="e">
        <f>BE11</f>
        <v>#DIV/0!</v>
      </c>
      <c r="AH23" s="573" t="s">
        <v>23</v>
      </c>
      <c r="AI23" s="702">
        <f>BH11</f>
        <v>0</v>
      </c>
      <c r="AJ23" s="702">
        <f>BI11</f>
        <v>0</v>
      </c>
      <c r="AK23" s="702">
        <f>BJ11</f>
        <v>0</v>
      </c>
      <c r="AL23" s="702">
        <f>BK11</f>
        <v>0</v>
      </c>
      <c r="AM23" s="688"/>
      <c r="AN23" s="833"/>
      <c r="AO23" s="833"/>
      <c r="AP23" s="833"/>
      <c r="AQ23" s="833"/>
      <c r="AR23" s="833"/>
      <c r="AS23" s="833"/>
      <c r="AT23" s="833"/>
      <c r="AU23" s="833"/>
      <c r="AV23" s="833"/>
      <c r="AW23" s="833"/>
      <c r="AX23" s="833"/>
      <c r="AY23" s="833"/>
      <c r="AZ23" s="788"/>
      <c r="BB23" s="10" t="s">
        <v>548</v>
      </c>
      <c r="BC23" s="55">
        <f t="shared" si="0"/>
        <v>0.41850220264317178</v>
      </c>
      <c r="BD23" s="56">
        <f t="shared" si="1"/>
        <v>0.53303964757709255</v>
      </c>
      <c r="BE23" s="57">
        <f t="shared" si="2"/>
        <v>4.8458149779735685E-2</v>
      </c>
      <c r="BG23" s="21" t="s">
        <v>548</v>
      </c>
      <c r="BH23" s="243">
        <f>+集計・資料①!DR30</f>
        <v>95</v>
      </c>
      <c r="BI23" s="244">
        <f>+集計・資料①!DS30</f>
        <v>121</v>
      </c>
      <c r="BJ23" s="246">
        <f>+集計・資料①!DT30</f>
        <v>11</v>
      </c>
      <c r="BK23" s="61">
        <f t="shared" si="3"/>
        <v>227</v>
      </c>
    </row>
    <row r="24" spans="1:63" thickBot="1">
      <c r="A24" s="436"/>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437"/>
      <c r="AH24" s="575" t="s">
        <v>556</v>
      </c>
      <c r="AI24" s="702">
        <f>SUM(AI11:AI23)</f>
        <v>471</v>
      </c>
      <c r="AJ24" s="702">
        <f>SUM(AJ11:AJ23)</f>
        <v>547</v>
      </c>
      <c r="AK24" s="702">
        <f>SUM(AK11:AK23)</f>
        <v>55</v>
      </c>
      <c r="AL24" s="702">
        <f>SUM(AL11:AL23)</f>
        <v>1073</v>
      </c>
      <c r="AM24" s="688"/>
      <c r="AN24" s="833"/>
      <c r="AO24" s="833"/>
      <c r="AP24" s="833"/>
      <c r="AQ24" s="833"/>
      <c r="AR24" s="833"/>
      <c r="AS24" s="833"/>
      <c r="AT24" s="833"/>
      <c r="AU24" s="833"/>
      <c r="AV24" s="833"/>
      <c r="AW24" s="833"/>
      <c r="AX24" s="833"/>
      <c r="AY24" s="833"/>
      <c r="AZ24" s="788"/>
      <c r="BG24" s="37" t="s">
        <v>556</v>
      </c>
      <c r="BH24" s="249">
        <f>+集計・資料①!DR32</f>
        <v>471</v>
      </c>
      <c r="BI24" s="250">
        <f>+集計・資料①!DS32</f>
        <v>547</v>
      </c>
      <c r="BJ24" s="251">
        <f>+集計・資料①!DT32</f>
        <v>55</v>
      </c>
      <c r="BK24" s="65">
        <f>+SUM(BH24:BJ24)</f>
        <v>1073</v>
      </c>
    </row>
    <row r="25" spans="1:63">
      <c r="A25" s="436"/>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437"/>
      <c r="AM25" s="688"/>
    </row>
    <row r="26" spans="1:63">
      <c r="A26" s="436"/>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437"/>
      <c r="AC26" s="26" t="s">
        <v>583</v>
      </c>
      <c r="AH26" s="26" t="s">
        <v>96</v>
      </c>
      <c r="AM26" s="688"/>
      <c r="BB26" s="26" t="s">
        <v>583</v>
      </c>
      <c r="BG26" s="26" t="s">
        <v>96</v>
      </c>
    </row>
    <row r="27" spans="1:63" ht="12" thickBot="1">
      <c r="A27" s="436"/>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437"/>
      <c r="AZ27" s="789"/>
    </row>
    <row r="28" spans="1:63" ht="12" thickBot="1">
      <c r="A28" s="436"/>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437"/>
      <c r="AC28" s="575" t="s">
        <v>8</v>
      </c>
      <c r="AD28" s="576" t="s">
        <v>21</v>
      </c>
      <c r="AE28" s="576" t="s">
        <v>22</v>
      </c>
      <c r="AF28" s="575" t="s">
        <v>401</v>
      </c>
      <c r="AH28" s="575" t="s">
        <v>8</v>
      </c>
      <c r="AI28" s="576" t="s">
        <v>21</v>
      </c>
      <c r="AJ28" s="576" t="s">
        <v>22</v>
      </c>
      <c r="AK28" s="575" t="s">
        <v>401</v>
      </c>
      <c r="AL28" s="575" t="s">
        <v>558</v>
      </c>
      <c r="AZ28" s="786"/>
      <c r="BB28" s="31" t="s">
        <v>8</v>
      </c>
      <c r="BC28" s="156" t="s">
        <v>21</v>
      </c>
      <c r="BD28" s="157" t="s">
        <v>22</v>
      </c>
      <c r="BE28" s="30" t="s">
        <v>401</v>
      </c>
      <c r="BG28" s="31" t="s">
        <v>8</v>
      </c>
      <c r="BH28" s="156" t="s">
        <v>21</v>
      </c>
      <c r="BI28" s="157" t="s">
        <v>22</v>
      </c>
      <c r="BJ28" s="43" t="s">
        <v>401</v>
      </c>
      <c r="BK28" s="242" t="s">
        <v>558</v>
      </c>
    </row>
    <row r="29" spans="1:63" ht="10.5">
      <c r="A29" s="436"/>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437"/>
      <c r="AC29" s="577" t="s">
        <v>415</v>
      </c>
      <c r="AD29" s="757">
        <f>BC34</f>
        <v>0.30252100840336132</v>
      </c>
      <c r="AE29" s="681">
        <f>BD34</f>
        <v>0.61974789915966388</v>
      </c>
      <c r="AF29" s="681">
        <f>BE34</f>
        <v>7.7731092436974791E-2</v>
      </c>
      <c r="AH29" s="577" t="s">
        <v>415</v>
      </c>
      <c r="AI29" s="702">
        <f>BH34</f>
        <v>144</v>
      </c>
      <c r="AJ29" s="702">
        <f>BI34</f>
        <v>295</v>
      </c>
      <c r="AK29" s="702">
        <f>BJ34</f>
        <v>37</v>
      </c>
      <c r="AL29" s="702">
        <f>BK34</f>
        <v>476</v>
      </c>
      <c r="AZ29" s="788"/>
      <c r="BB29" s="67" t="s">
        <v>555</v>
      </c>
      <c r="BC29" s="90">
        <f t="shared" ref="BC29:BE34" si="4">+BH29/$BK29</f>
        <v>1</v>
      </c>
      <c r="BD29" s="46">
        <f t="shared" si="4"/>
        <v>0</v>
      </c>
      <c r="BE29" s="91">
        <f t="shared" si="4"/>
        <v>0</v>
      </c>
      <c r="BG29" s="67" t="s">
        <v>555</v>
      </c>
      <c r="BH29" s="48">
        <f>+集計・資料①!DR40</f>
        <v>7</v>
      </c>
      <c r="BI29" s="68">
        <f>+集計・資料①!DS40</f>
        <v>0</v>
      </c>
      <c r="BJ29" s="107">
        <f>+集計・資料①!DT40</f>
        <v>0</v>
      </c>
      <c r="BK29" s="148">
        <f t="shared" ref="BK29:BK34" si="5">+SUM(BH29:BJ29)</f>
        <v>7</v>
      </c>
    </row>
    <row r="30" spans="1:63" ht="10.5">
      <c r="A30" s="436"/>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437"/>
      <c r="AC30" s="577" t="s">
        <v>416</v>
      </c>
      <c r="AD30" s="757">
        <f>BC33</f>
        <v>0.41196013289036543</v>
      </c>
      <c r="AE30" s="681">
        <f>BD33</f>
        <v>0.5415282392026578</v>
      </c>
      <c r="AF30" s="681">
        <f>BE33</f>
        <v>4.6511627906976744E-2</v>
      </c>
      <c r="AH30" s="577" t="s">
        <v>416</v>
      </c>
      <c r="AI30" s="702">
        <f>BH33</f>
        <v>124</v>
      </c>
      <c r="AJ30" s="702">
        <f>BI33</f>
        <v>163</v>
      </c>
      <c r="AK30" s="702">
        <f>BJ33</f>
        <v>14</v>
      </c>
      <c r="AL30" s="702">
        <f>BK33</f>
        <v>301</v>
      </c>
      <c r="AM30" s="785"/>
      <c r="AZ30" s="788"/>
      <c r="BB30" s="70" t="s">
        <v>432</v>
      </c>
      <c r="BC30" s="96">
        <f t="shared" si="4"/>
        <v>0.9285714285714286</v>
      </c>
      <c r="BD30" s="72">
        <f t="shared" si="4"/>
        <v>7.1428571428571425E-2</v>
      </c>
      <c r="BE30" s="73">
        <f t="shared" si="4"/>
        <v>0</v>
      </c>
      <c r="BG30" s="70" t="s">
        <v>432</v>
      </c>
      <c r="BH30" s="48">
        <f>+集計・資料①!DR42</f>
        <v>13</v>
      </c>
      <c r="BI30" s="68">
        <f>+集計・資料①!DS42</f>
        <v>1</v>
      </c>
      <c r="BJ30" s="107">
        <f>+集計・資料①!DT42</f>
        <v>0</v>
      </c>
      <c r="BK30" s="54">
        <f t="shared" si="5"/>
        <v>14</v>
      </c>
    </row>
    <row r="31" spans="1:63" ht="10.5">
      <c r="A31" s="436"/>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437"/>
      <c r="AC31" s="577" t="s">
        <v>417</v>
      </c>
      <c r="AD31" s="681">
        <f>BC32</f>
        <v>0.62962962962962965</v>
      </c>
      <c r="AE31" s="681">
        <f>BD32</f>
        <v>0.35390946502057613</v>
      </c>
      <c r="AF31" s="681">
        <f>BE32</f>
        <v>1.646090534979424E-2</v>
      </c>
      <c r="AH31" s="577" t="s">
        <v>417</v>
      </c>
      <c r="AI31" s="702">
        <f>BH32</f>
        <v>153</v>
      </c>
      <c r="AJ31" s="702">
        <f>BI32</f>
        <v>86</v>
      </c>
      <c r="AK31" s="702">
        <f>BJ32</f>
        <v>4</v>
      </c>
      <c r="AL31" s="702">
        <f>BK32</f>
        <v>243</v>
      </c>
      <c r="AM31" s="785"/>
      <c r="AZ31" s="788"/>
      <c r="BB31" s="70" t="s">
        <v>433</v>
      </c>
      <c r="BC31" s="96">
        <f t="shared" si="4"/>
        <v>0.9375</v>
      </c>
      <c r="BD31" s="72">
        <f t="shared" si="4"/>
        <v>6.25E-2</v>
      </c>
      <c r="BE31" s="73">
        <f t="shared" si="4"/>
        <v>0</v>
      </c>
      <c r="BG31" s="70" t="s">
        <v>433</v>
      </c>
      <c r="BH31" s="48">
        <f>+集計・資料①!DR44</f>
        <v>30</v>
      </c>
      <c r="BI31" s="68">
        <f>+集計・資料①!DS44</f>
        <v>2</v>
      </c>
      <c r="BJ31" s="107">
        <f>+集計・資料①!DT44</f>
        <v>0</v>
      </c>
      <c r="BK31" s="54">
        <f t="shared" si="5"/>
        <v>32</v>
      </c>
    </row>
    <row r="32" spans="1:63" ht="10.5">
      <c r="A32" s="436"/>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437"/>
      <c r="AC32" s="577" t="s">
        <v>418</v>
      </c>
      <c r="AD32" s="761">
        <f>BC31</f>
        <v>0.9375</v>
      </c>
      <c r="AE32" s="681">
        <f>BD31</f>
        <v>6.25E-2</v>
      </c>
      <c r="AF32" s="681">
        <f>BE31</f>
        <v>0</v>
      </c>
      <c r="AH32" s="577" t="s">
        <v>418</v>
      </c>
      <c r="AI32" s="702">
        <f>BH31</f>
        <v>30</v>
      </c>
      <c r="AJ32" s="702">
        <f>BI31</f>
        <v>2</v>
      </c>
      <c r="AK32" s="702">
        <f>BJ31</f>
        <v>0</v>
      </c>
      <c r="AL32" s="702">
        <f>BK31</f>
        <v>32</v>
      </c>
      <c r="AM32" s="688"/>
      <c r="AZ32" s="788"/>
      <c r="BB32" s="70" t="s">
        <v>434</v>
      </c>
      <c r="BC32" s="96">
        <f t="shared" si="4"/>
        <v>0.62962962962962965</v>
      </c>
      <c r="BD32" s="72">
        <f t="shared" si="4"/>
        <v>0.35390946502057613</v>
      </c>
      <c r="BE32" s="73">
        <f t="shared" si="4"/>
        <v>1.646090534979424E-2</v>
      </c>
      <c r="BG32" s="70" t="s">
        <v>434</v>
      </c>
      <c r="BH32" s="48">
        <f>+集計・資料①!DR46</f>
        <v>153</v>
      </c>
      <c r="BI32" s="68">
        <f>+集計・資料①!DS46</f>
        <v>86</v>
      </c>
      <c r="BJ32" s="107">
        <f>+集計・資料①!DT46</f>
        <v>4</v>
      </c>
      <c r="BK32" s="54">
        <f t="shared" si="5"/>
        <v>243</v>
      </c>
    </row>
    <row r="33" spans="1:63" ht="10.5">
      <c r="A33" s="436"/>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437"/>
      <c r="AC33" s="577" t="s">
        <v>419</v>
      </c>
      <c r="AD33" s="761">
        <f>BC30</f>
        <v>0.9285714285714286</v>
      </c>
      <c r="AE33" s="681">
        <f>BD30</f>
        <v>7.1428571428571425E-2</v>
      </c>
      <c r="AF33" s="681">
        <f>BE30</f>
        <v>0</v>
      </c>
      <c r="AH33" s="577" t="s">
        <v>419</v>
      </c>
      <c r="AI33" s="702">
        <f>BH30</f>
        <v>13</v>
      </c>
      <c r="AJ33" s="702">
        <f>BI30</f>
        <v>1</v>
      </c>
      <c r="AK33" s="702">
        <f>BJ30</f>
        <v>0</v>
      </c>
      <c r="AL33" s="702">
        <f>BK30</f>
        <v>14</v>
      </c>
      <c r="AM33" s="688"/>
      <c r="AZ33" s="788"/>
      <c r="BB33" s="70" t="s">
        <v>435</v>
      </c>
      <c r="BC33" s="96">
        <f t="shared" si="4"/>
        <v>0.41196013289036543</v>
      </c>
      <c r="BD33" s="72">
        <f t="shared" si="4"/>
        <v>0.5415282392026578</v>
      </c>
      <c r="BE33" s="73">
        <f t="shared" si="4"/>
        <v>4.6511627906976744E-2</v>
      </c>
      <c r="BG33" s="70" t="s">
        <v>435</v>
      </c>
      <c r="BH33" s="97">
        <f>+集計・資料①!DR48</f>
        <v>124</v>
      </c>
      <c r="BI33" s="74">
        <f>+集計・資料①!DS48</f>
        <v>163</v>
      </c>
      <c r="BJ33" s="109">
        <f>+集計・資料①!DT48</f>
        <v>14</v>
      </c>
      <c r="BK33" s="54">
        <f t="shared" si="5"/>
        <v>301</v>
      </c>
    </row>
    <row r="34" spans="1:63" thickBot="1">
      <c r="A34" s="436"/>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437"/>
      <c r="AC34" s="577" t="s">
        <v>420</v>
      </c>
      <c r="AD34" s="761">
        <f>BC29</f>
        <v>1</v>
      </c>
      <c r="AE34" s="681">
        <f>BD29</f>
        <v>0</v>
      </c>
      <c r="AF34" s="681">
        <f>BE29</f>
        <v>0</v>
      </c>
      <c r="AH34" s="577" t="s">
        <v>420</v>
      </c>
      <c r="AI34" s="702">
        <f>BH29</f>
        <v>7</v>
      </c>
      <c r="AJ34" s="702">
        <f>BI29</f>
        <v>0</v>
      </c>
      <c r="AK34" s="702">
        <f>BJ29</f>
        <v>0</v>
      </c>
      <c r="AL34" s="702">
        <f>BK29</f>
        <v>7</v>
      </c>
      <c r="AM34" s="688"/>
      <c r="AZ34" s="788"/>
      <c r="BB34" s="77" t="s">
        <v>436</v>
      </c>
      <c r="BC34" s="55">
        <f t="shared" si="4"/>
        <v>0.30252100840336132</v>
      </c>
      <c r="BD34" s="56">
        <f t="shared" si="4"/>
        <v>0.61974789915966388</v>
      </c>
      <c r="BE34" s="57">
        <f t="shared" si="4"/>
        <v>7.7731092436974791E-2</v>
      </c>
      <c r="BG34" s="79" t="s">
        <v>436</v>
      </c>
      <c r="BH34" s="58">
        <f>+集計・資料①!DR50</f>
        <v>144</v>
      </c>
      <c r="BI34" s="59">
        <f>+集計・資料①!DS50</f>
        <v>295</v>
      </c>
      <c r="BJ34" s="60">
        <f>+集計・資料①!DT50</f>
        <v>37</v>
      </c>
      <c r="BK34" s="61">
        <f t="shared" si="5"/>
        <v>476</v>
      </c>
    </row>
    <row r="35" spans="1:63" thickBot="1">
      <c r="A35" s="436"/>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437"/>
      <c r="AH35" s="575" t="s">
        <v>556</v>
      </c>
      <c r="AI35" s="689">
        <f>SUM(AI29:AI34)</f>
        <v>471</v>
      </c>
      <c r="AJ35" s="689">
        <f>SUM(AJ29:AJ34)</f>
        <v>547</v>
      </c>
      <c r="AK35" s="689">
        <f>SUM(AK29:AK34)</f>
        <v>55</v>
      </c>
      <c r="AL35" s="689">
        <f>SUM(AL29:AL34)</f>
        <v>1073</v>
      </c>
      <c r="AM35" s="688"/>
      <c r="AZ35" s="788"/>
      <c r="BG35" s="37" t="s">
        <v>556</v>
      </c>
      <c r="BH35" s="101">
        <f>+集計・資料①!DR52</f>
        <v>471</v>
      </c>
      <c r="BI35" s="83">
        <f>+集計・資料①!DS52</f>
        <v>547</v>
      </c>
      <c r="BJ35" s="84">
        <f>+集計・資料①!DT52</f>
        <v>55</v>
      </c>
      <c r="BK35" s="65">
        <f>+SUM(BK29:BK34)</f>
        <v>1073</v>
      </c>
    </row>
    <row r="36" spans="1:63">
      <c r="A36" s="436"/>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437"/>
      <c r="AM36" s="688"/>
      <c r="AN36" s="782"/>
    </row>
    <row r="37" spans="1:63">
      <c r="A37" s="436"/>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437"/>
      <c r="AM37" s="688"/>
      <c r="AN37" s="782"/>
    </row>
    <row r="38" spans="1:63">
      <c r="A38" s="436"/>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437"/>
      <c r="AM38" s="688"/>
      <c r="AN38" s="782"/>
    </row>
    <row r="39" spans="1:63">
      <c r="A39" s="436"/>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437"/>
      <c r="AI39" s="86"/>
      <c r="AJ39" s="86"/>
      <c r="AK39" s="86"/>
      <c r="AN39" s="782"/>
      <c r="BH39" s="86"/>
      <c r="BI39" s="86"/>
      <c r="BJ39" s="86"/>
    </row>
    <row r="40" spans="1:63">
      <c r="A40" s="436"/>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437"/>
      <c r="AI40" s="87"/>
      <c r="AJ40" s="87"/>
      <c r="AK40" s="87"/>
      <c r="AN40" s="782"/>
      <c r="BH40" s="87"/>
      <c r="BI40" s="87"/>
      <c r="BJ40" s="87"/>
    </row>
    <row r="41" spans="1:63">
      <c r="A41" s="436"/>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437"/>
      <c r="AN41" s="782"/>
    </row>
    <row r="42" spans="1:63">
      <c r="A42" s="436"/>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437"/>
      <c r="AN42" s="782"/>
    </row>
    <row r="43" spans="1:63">
      <c r="A43" s="436"/>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437"/>
      <c r="AN43" s="782"/>
    </row>
    <row r="44" spans="1:63">
      <c r="A44" s="436"/>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437"/>
      <c r="AN44" s="782"/>
    </row>
    <row r="45" spans="1:63">
      <c r="A45" s="436"/>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437"/>
      <c r="AN45" s="782"/>
    </row>
    <row r="46" spans="1:63">
      <c r="A46" s="436"/>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437"/>
      <c r="AN46" s="782"/>
    </row>
    <row r="47" spans="1:63">
      <c r="A47" s="436"/>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437"/>
      <c r="AN47" s="782"/>
    </row>
    <row r="48" spans="1:63">
      <c r="A48" s="436"/>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437"/>
      <c r="AN48" s="782"/>
    </row>
    <row r="49" spans="1:40">
      <c r="A49" s="436"/>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437"/>
      <c r="AN49" s="782"/>
    </row>
    <row r="50" spans="1:40">
      <c r="A50" s="436"/>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437"/>
      <c r="AN50" s="782"/>
    </row>
    <row r="51" spans="1:40">
      <c r="A51" s="436"/>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437"/>
      <c r="AN51" s="782"/>
    </row>
    <row r="52" spans="1:40">
      <c r="A52" s="436"/>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437"/>
      <c r="AN52" s="782"/>
    </row>
    <row r="53" spans="1:40">
      <c r="A53" s="436"/>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437"/>
      <c r="AN53" s="782"/>
    </row>
    <row r="54" spans="1:40">
      <c r="A54" s="436"/>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437"/>
      <c r="AN54" s="782"/>
    </row>
    <row r="55" spans="1:40">
      <c r="A55" s="436"/>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437"/>
    </row>
    <row r="56" spans="1:40">
      <c r="A56" s="436"/>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437"/>
    </row>
    <row r="57" spans="1:40">
      <c r="A57" s="436"/>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437"/>
    </row>
    <row r="58" spans="1:40">
      <c r="A58" s="436"/>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437"/>
    </row>
    <row r="59" spans="1:40">
      <c r="A59" s="436"/>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437"/>
    </row>
    <row r="60" spans="1:40">
      <c r="A60" s="438"/>
      <c r="B60" s="439"/>
      <c r="C60" s="439"/>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40"/>
    </row>
  </sheetData>
  <mergeCells count="4">
    <mergeCell ref="A1:B1"/>
    <mergeCell ref="V1:AA1"/>
    <mergeCell ref="B3:L16"/>
    <mergeCell ref="AN12:AY24"/>
  </mergeCells>
  <phoneticPr fontId="4"/>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59" man="1"/>
    <brk id="52"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0000000}">
          <x14:formula1>
            <xm:f>業種リスト!$A$2:$A$14</xm:f>
          </x14:formula1>
          <xm:sqref>AP6:AR6</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3">
    <tabColor theme="9" tint="0.59999389629810485"/>
  </sheetPr>
  <dimension ref="A1:BM67"/>
  <sheetViews>
    <sheetView showGridLines="0" view="pageBreakPreview" zoomScaleNormal="100" zoomScaleSheetLayoutView="100" workbookViewId="0">
      <selection activeCell="B3" sqref="B3:O14"/>
    </sheetView>
  </sheetViews>
  <sheetFormatPr defaultColWidth="10.28515625" defaultRowHeight="11.25" zeroHeight="1"/>
  <cols>
    <col min="1" max="27" width="3.5703125" style="26" customWidth="1"/>
    <col min="28" max="28" width="1.7109375" style="26" customWidth="1"/>
    <col min="29" max="29" width="16" style="26" customWidth="1"/>
    <col min="30" max="32" width="7.5703125" style="26" customWidth="1"/>
    <col min="33" max="33" width="1.7109375" style="26" customWidth="1"/>
    <col min="34" max="34" width="16" style="26" customWidth="1"/>
    <col min="35" max="38" width="7.5703125" style="26" customWidth="1"/>
    <col min="39" max="39" width="8.28515625" style="336" customWidth="1"/>
    <col min="40" max="40" width="7.7109375" style="336" bestFit="1" customWidth="1"/>
    <col min="41" max="41" width="5.42578125" style="336" bestFit="1" customWidth="1"/>
    <col min="42" max="43" width="7.140625" style="336" bestFit="1" customWidth="1"/>
    <col min="44" max="44" width="8.28515625" style="336" bestFit="1" customWidth="1"/>
    <col min="45" max="45" width="5.42578125" style="336" bestFit="1" customWidth="1"/>
    <col min="46" max="50" width="5.42578125" style="336" customWidth="1"/>
    <col min="51" max="51" width="14.140625" style="336" bestFit="1" customWidth="1"/>
    <col min="52" max="52" width="10.28515625" style="336" bestFit="1" customWidth="1"/>
    <col min="53" max="53" width="5.42578125" style="336" customWidth="1"/>
    <col min="54" max="54" width="5.42578125" style="784" customWidth="1"/>
    <col min="55" max="55" width="1.7109375" style="26" customWidth="1"/>
    <col min="56" max="56" width="16" style="26" customWidth="1"/>
    <col min="57" max="59" width="7.5703125" style="26" customWidth="1"/>
    <col min="60" max="60" width="1.7109375" style="26" customWidth="1"/>
    <col min="61" max="61" width="16" style="26" customWidth="1"/>
    <col min="62" max="65" width="7.5703125" style="26" customWidth="1"/>
    <col min="66" max="16384" width="10.28515625" style="26"/>
  </cols>
  <sheetData>
    <row r="1" spans="1:65" ht="21" customHeight="1" thickBot="1">
      <c r="A1" s="891">
        <v>36</v>
      </c>
      <c r="B1" s="891"/>
      <c r="C1" s="495" t="s">
        <v>601</v>
      </c>
      <c r="D1" s="495"/>
      <c r="E1" s="495"/>
      <c r="F1" s="495"/>
      <c r="G1" s="495"/>
      <c r="H1" s="495"/>
      <c r="I1" s="495"/>
      <c r="J1" s="495"/>
      <c r="K1" s="495"/>
      <c r="L1" s="495"/>
      <c r="M1" s="495"/>
      <c r="N1" s="495"/>
      <c r="O1" s="495"/>
      <c r="P1" s="495"/>
      <c r="Q1" s="495"/>
      <c r="R1" s="495"/>
      <c r="S1" s="495"/>
      <c r="T1" s="495"/>
      <c r="U1" s="495"/>
      <c r="V1" s="847" t="s">
        <v>155</v>
      </c>
      <c r="W1" s="847"/>
      <c r="X1" s="847"/>
      <c r="Y1" s="847"/>
      <c r="Z1" s="847"/>
      <c r="AA1" s="847"/>
      <c r="AC1" s="26" t="s">
        <v>477</v>
      </c>
      <c r="BD1" s="26" t="s">
        <v>264</v>
      </c>
    </row>
    <row r="2" spans="1:65"/>
    <row r="3" spans="1:65">
      <c r="B3" s="889" t="s">
        <v>860</v>
      </c>
      <c r="C3" s="890"/>
      <c r="D3" s="890"/>
      <c r="E3" s="890"/>
      <c r="F3" s="890"/>
      <c r="G3" s="890"/>
      <c r="H3" s="890"/>
      <c r="I3" s="890"/>
      <c r="J3" s="890"/>
      <c r="K3" s="890"/>
      <c r="L3" s="890"/>
      <c r="M3" s="890"/>
      <c r="N3" s="890"/>
      <c r="O3" s="890"/>
      <c r="P3" s="437"/>
      <c r="Q3" s="433"/>
      <c r="R3" s="434"/>
      <c r="S3" s="434"/>
      <c r="T3" s="434"/>
      <c r="U3" s="434"/>
      <c r="V3" s="434"/>
      <c r="W3" s="434"/>
      <c r="X3" s="434"/>
      <c r="Y3" s="434"/>
      <c r="Z3" s="434"/>
      <c r="AA3" s="435"/>
      <c r="AC3" s="26" t="s">
        <v>577</v>
      </c>
      <c r="AH3" s="26" t="s">
        <v>65</v>
      </c>
      <c r="AN3" s="336" t="s">
        <v>690</v>
      </c>
      <c r="BD3" s="26" t="s">
        <v>577</v>
      </c>
      <c r="BI3" s="26" t="s">
        <v>65</v>
      </c>
    </row>
    <row r="4" spans="1:65" ht="12" thickBot="1">
      <c r="B4" s="890"/>
      <c r="C4" s="890"/>
      <c r="D4" s="890"/>
      <c r="E4" s="890"/>
      <c r="F4" s="890"/>
      <c r="G4" s="890"/>
      <c r="H4" s="890"/>
      <c r="I4" s="890"/>
      <c r="J4" s="890"/>
      <c r="K4" s="890"/>
      <c r="L4" s="890"/>
      <c r="M4" s="890"/>
      <c r="N4" s="890"/>
      <c r="O4" s="890"/>
      <c r="P4" s="437"/>
      <c r="Q4" s="436"/>
      <c r="R4" s="87"/>
      <c r="S4" s="87"/>
      <c r="T4" s="87"/>
      <c r="U4" s="87"/>
      <c r="V4" s="87"/>
      <c r="W4" s="87"/>
      <c r="X4" s="87"/>
      <c r="Y4" s="87"/>
      <c r="Z4" s="87"/>
      <c r="AA4" s="437"/>
      <c r="AN4" s="336" t="str">
        <f>CONCATENATE("育児休業制度について、「定めている」と回答した事業所は全体で",TEXT(AD6,"0.0％"),"と、前回の",TEXT(AX5,"0.0％"),IF(AD6&gt;AX5,"を上回った。","を下回った。"))</f>
        <v>育児休業制度について、「定めている」と回答した事業所は全体で55.5%と、前回の61.0%を下回った。</v>
      </c>
      <c r="AX4" s="779" t="s">
        <v>732</v>
      </c>
    </row>
    <row r="5" spans="1:65" ht="12" thickBot="1">
      <c r="B5" s="890"/>
      <c r="C5" s="890"/>
      <c r="D5" s="890"/>
      <c r="E5" s="890"/>
      <c r="F5" s="890"/>
      <c r="G5" s="890"/>
      <c r="H5" s="890"/>
      <c r="I5" s="890"/>
      <c r="J5" s="890"/>
      <c r="K5" s="890"/>
      <c r="L5" s="890"/>
      <c r="M5" s="890"/>
      <c r="N5" s="890"/>
      <c r="O5" s="890"/>
      <c r="P5" s="437"/>
      <c r="Q5" s="436"/>
      <c r="R5" s="87"/>
      <c r="S5" s="87"/>
      <c r="T5" s="87"/>
      <c r="U5" s="87"/>
      <c r="V5" s="87"/>
      <c r="W5" s="87"/>
      <c r="X5" s="87"/>
      <c r="Y5" s="87"/>
      <c r="Z5" s="87"/>
      <c r="AA5" s="437"/>
      <c r="AC5" s="578"/>
      <c r="AD5" s="722" t="s">
        <v>21</v>
      </c>
      <c r="AE5" s="576" t="s">
        <v>22</v>
      </c>
      <c r="AF5" s="575" t="s">
        <v>401</v>
      </c>
      <c r="AH5" s="578"/>
      <c r="AI5" s="576" t="s">
        <v>21</v>
      </c>
      <c r="AJ5" s="576" t="s">
        <v>22</v>
      </c>
      <c r="AK5" s="575" t="s">
        <v>401</v>
      </c>
      <c r="AL5" s="575" t="s">
        <v>558</v>
      </c>
      <c r="AM5" s="785"/>
      <c r="AN5" s="336" t="s">
        <v>691</v>
      </c>
      <c r="AP5" s="779" t="s">
        <v>737</v>
      </c>
      <c r="AQ5" s="779" t="s">
        <v>734</v>
      </c>
      <c r="AR5" s="779" t="s">
        <v>735</v>
      </c>
      <c r="AX5" s="681">
        <v>0.61</v>
      </c>
      <c r="BB5" s="786"/>
      <c r="BD5" s="134"/>
      <c r="BE5" s="156" t="s">
        <v>21</v>
      </c>
      <c r="BF5" s="157" t="s">
        <v>22</v>
      </c>
      <c r="BG5" s="30" t="s">
        <v>401</v>
      </c>
      <c r="BI5" s="134"/>
      <c r="BJ5" s="156" t="s">
        <v>21</v>
      </c>
      <c r="BK5" s="157" t="s">
        <v>22</v>
      </c>
      <c r="BL5" s="43" t="s">
        <v>401</v>
      </c>
      <c r="BM5" s="242" t="s">
        <v>558</v>
      </c>
    </row>
    <row r="6" spans="1:65" ht="12" thickBot="1">
      <c r="B6" s="890"/>
      <c r="C6" s="890"/>
      <c r="D6" s="890"/>
      <c r="E6" s="890"/>
      <c r="F6" s="890"/>
      <c r="G6" s="890"/>
      <c r="H6" s="890"/>
      <c r="I6" s="890"/>
      <c r="J6" s="890"/>
      <c r="K6" s="890"/>
      <c r="L6" s="890"/>
      <c r="M6" s="890"/>
      <c r="N6" s="890"/>
      <c r="O6" s="890"/>
      <c r="P6" s="437"/>
      <c r="Q6" s="436"/>
      <c r="R6" s="87"/>
      <c r="S6" s="87"/>
      <c r="T6" s="87"/>
      <c r="U6" s="87"/>
      <c r="V6" s="87"/>
      <c r="W6" s="87"/>
      <c r="X6" s="87"/>
      <c r="Y6" s="87"/>
      <c r="Z6" s="87"/>
      <c r="AA6" s="437"/>
      <c r="AC6" s="712" t="s">
        <v>558</v>
      </c>
      <c r="AD6" s="761">
        <f>BE6</f>
        <v>0.55545200372786585</v>
      </c>
      <c r="AE6" s="713">
        <f>BF6</f>
        <v>0.40633737185461322</v>
      </c>
      <c r="AF6" s="681">
        <f>BG6</f>
        <v>3.8210624417520968E-2</v>
      </c>
      <c r="AH6" s="575" t="s">
        <v>558</v>
      </c>
      <c r="AI6" s="689">
        <f>BJ6</f>
        <v>596</v>
      </c>
      <c r="AJ6" s="689">
        <f>BK6</f>
        <v>436</v>
      </c>
      <c r="AK6" s="689">
        <f>BL6</f>
        <v>41</v>
      </c>
      <c r="AL6" s="689">
        <f>BM6</f>
        <v>1073</v>
      </c>
      <c r="AM6" s="785"/>
      <c r="AN6" s="336" t="s">
        <v>739</v>
      </c>
      <c r="AP6" s="779" t="s">
        <v>697</v>
      </c>
      <c r="AQ6" s="779" t="s">
        <v>706</v>
      </c>
      <c r="AR6" s="779" t="s">
        <v>714</v>
      </c>
      <c r="AS6" s="336" t="s">
        <v>740</v>
      </c>
      <c r="BB6" s="787"/>
      <c r="BD6" s="31" t="s">
        <v>558</v>
      </c>
      <c r="BE6" s="130">
        <f>+BJ6/$BM6</f>
        <v>0.55545200372786585</v>
      </c>
      <c r="BF6" s="131">
        <f>+BK6/$BM6</f>
        <v>0.40633737185461322</v>
      </c>
      <c r="BG6" s="133">
        <f>+BL6/$BM6</f>
        <v>3.8210624417520968E-2</v>
      </c>
      <c r="BI6" s="31" t="s">
        <v>558</v>
      </c>
      <c r="BJ6" s="38">
        <f>+集計・資料①!CK32</f>
        <v>596</v>
      </c>
      <c r="BK6" s="39">
        <f>+集計・資料①!CL32</f>
        <v>436</v>
      </c>
      <c r="BL6" s="40">
        <f>+集計・資料①!CM32</f>
        <v>41</v>
      </c>
      <c r="BM6" s="41">
        <f>+SUM(BJ6:BL6)</f>
        <v>1073</v>
      </c>
    </row>
    <row r="7" spans="1:65">
      <c r="B7" s="890"/>
      <c r="C7" s="890"/>
      <c r="D7" s="890"/>
      <c r="E7" s="890"/>
      <c r="F7" s="890"/>
      <c r="G7" s="890"/>
      <c r="H7" s="890"/>
      <c r="I7" s="890"/>
      <c r="J7" s="890"/>
      <c r="K7" s="890"/>
      <c r="L7" s="890"/>
      <c r="M7" s="890"/>
      <c r="N7" s="890"/>
      <c r="O7" s="890"/>
      <c r="P7" s="437"/>
      <c r="Q7" s="436"/>
      <c r="R7" s="87"/>
      <c r="S7" s="87"/>
      <c r="T7" s="87"/>
      <c r="U7" s="87"/>
      <c r="V7" s="87"/>
      <c r="W7" s="87"/>
      <c r="X7" s="87"/>
      <c r="Y7" s="87"/>
      <c r="Z7" s="87"/>
      <c r="AA7" s="437"/>
      <c r="AM7" s="688"/>
      <c r="AN7" s="336" t="str">
        <f>CONCATENATE(AN6,AP6,AQ6,AR6,AS6)</f>
        <v>業種別では、「情報通信業」「運輸業」「医療・福祉」が他の業種と比べ、定めている割合が高い。</v>
      </c>
    </row>
    <row r="8" spans="1:65">
      <c r="B8" s="890"/>
      <c r="C8" s="890"/>
      <c r="D8" s="890"/>
      <c r="E8" s="890"/>
      <c r="F8" s="890"/>
      <c r="G8" s="890"/>
      <c r="H8" s="890"/>
      <c r="I8" s="890"/>
      <c r="J8" s="890"/>
      <c r="K8" s="890"/>
      <c r="L8" s="890"/>
      <c r="M8" s="890"/>
      <c r="N8" s="890"/>
      <c r="O8" s="890"/>
      <c r="P8" s="437"/>
      <c r="Q8" s="436"/>
      <c r="R8" s="87"/>
      <c r="S8" s="87"/>
      <c r="T8" s="87"/>
      <c r="U8" s="87"/>
      <c r="V8" s="87"/>
      <c r="W8" s="87"/>
      <c r="X8" s="87"/>
      <c r="Y8" s="87"/>
      <c r="Z8" s="87"/>
      <c r="AA8" s="437"/>
      <c r="AC8" s="26" t="s">
        <v>578</v>
      </c>
      <c r="AH8" s="26" t="s">
        <v>66</v>
      </c>
      <c r="AN8" s="336" t="s">
        <v>698</v>
      </c>
      <c r="BD8" s="26" t="s">
        <v>578</v>
      </c>
      <c r="BI8" s="26" t="s">
        <v>66</v>
      </c>
    </row>
    <row r="9" spans="1:65" ht="12" thickBot="1">
      <c r="B9" s="890"/>
      <c r="C9" s="890"/>
      <c r="D9" s="890"/>
      <c r="E9" s="890"/>
      <c r="F9" s="890"/>
      <c r="G9" s="890"/>
      <c r="H9" s="890"/>
      <c r="I9" s="890"/>
      <c r="J9" s="890"/>
      <c r="K9" s="890"/>
      <c r="L9" s="890"/>
      <c r="M9" s="890"/>
      <c r="N9" s="890"/>
      <c r="O9" s="890"/>
      <c r="P9" s="437"/>
      <c r="Q9" s="436"/>
      <c r="R9" s="87"/>
      <c r="S9" s="87"/>
      <c r="T9" s="87"/>
      <c r="U9" s="87"/>
      <c r="V9" s="87"/>
      <c r="W9" s="87"/>
      <c r="X9" s="87"/>
      <c r="Y9" s="87"/>
      <c r="Z9" s="87"/>
      <c r="AA9" s="437"/>
      <c r="AN9" s="336" t="s">
        <v>859</v>
      </c>
    </row>
    <row r="10" spans="1:65" ht="12" thickBot="1">
      <c r="B10" s="890"/>
      <c r="C10" s="890"/>
      <c r="D10" s="890"/>
      <c r="E10" s="890"/>
      <c r="F10" s="890"/>
      <c r="G10" s="890"/>
      <c r="H10" s="890"/>
      <c r="I10" s="890"/>
      <c r="J10" s="890"/>
      <c r="K10" s="890"/>
      <c r="L10" s="890"/>
      <c r="M10" s="890"/>
      <c r="N10" s="890"/>
      <c r="O10" s="890"/>
      <c r="P10" s="437"/>
      <c r="Q10" s="436"/>
      <c r="R10" s="87"/>
      <c r="S10" s="87"/>
      <c r="T10" s="87"/>
      <c r="U10" s="87"/>
      <c r="V10" s="87"/>
      <c r="W10" s="87"/>
      <c r="X10" s="87"/>
      <c r="Y10" s="87"/>
      <c r="Z10" s="87"/>
      <c r="AA10" s="437"/>
      <c r="AC10" s="575" t="s">
        <v>550</v>
      </c>
      <c r="AD10" s="576" t="s">
        <v>21</v>
      </c>
      <c r="AE10" s="576" t="s">
        <v>22</v>
      </c>
      <c r="AF10" s="575" t="s">
        <v>401</v>
      </c>
      <c r="AH10" s="575" t="s">
        <v>550</v>
      </c>
      <c r="AI10" s="576" t="s">
        <v>21</v>
      </c>
      <c r="AJ10" s="576" t="s">
        <v>22</v>
      </c>
      <c r="AK10" s="575" t="s">
        <v>401</v>
      </c>
      <c r="AL10" s="575" t="s">
        <v>558</v>
      </c>
      <c r="AY10" s="336" t="s">
        <v>741</v>
      </c>
      <c r="BB10" s="786"/>
      <c r="BD10" s="31" t="s">
        <v>550</v>
      </c>
      <c r="BE10" s="247" t="s">
        <v>21</v>
      </c>
      <c r="BF10" s="25" t="s">
        <v>22</v>
      </c>
      <c r="BG10" s="103" t="s">
        <v>401</v>
      </c>
      <c r="BI10" s="27" t="s">
        <v>550</v>
      </c>
      <c r="BJ10" s="156" t="s">
        <v>21</v>
      </c>
      <c r="BK10" s="157" t="s">
        <v>22</v>
      </c>
      <c r="BL10" s="43" t="s">
        <v>401</v>
      </c>
      <c r="BM10" s="32" t="s">
        <v>558</v>
      </c>
    </row>
    <row r="11" spans="1:65" ht="10.5">
      <c r="B11" s="890"/>
      <c r="C11" s="890"/>
      <c r="D11" s="890"/>
      <c r="E11" s="890"/>
      <c r="F11" s="890"/>
      <c r="G11" s="890"/>
      <c r="H11" s="890"/>
      <c r="I11" s="890"/>
      <c r="J11" s="890"/>
      <c r="K11" s="890"/>
      <c r="L11" s="890"/>
      <c r="M11" s="890"/>
      <c r="N11" s="890"/>
      <c r="O11" s="890"/>
      <c r="P11" s="437"/>
      <c r="Q11" s="436"/>
      <c r="R11" s="87"/>
      <c r="S11" s="87"/>
      <c r="T11" s="87"/>
      <c r="U11" s="87"/>
      <c r="V11" s="87"/>
      <c r="W11" s="87"/>
      <c r="X11" s="87"/>
      <c r="Y11" s="87"/>
      <c r="Z11" s="87"/>
      <c r="AA11" s="437"/>
      <c r="AC11" s="573" t="s">
        <v>403</v>
      </c>
      <c r="AD11" s="690">
        <f>BE23</f>
        <v>0.50220264317180618</v>
      </c>
      <c r="AE11" s="681">
        <f>BF23</f>
        <v>0.46255506607929514</v>
      </c>
      <c r="AF11" s="681">
        <f>BG23</f>
        <v>3.5242290748898682E-2</v>
      </c>
      <c r="AH11" s="573" t="s">
        <v>403</v>
      </c>
      <c r="AI11" s="689">
        <f>BJ23</f>
        <v>114</v>
      </c>
      <c r="AJ11" s="689">
        <f>BK23</f>
        <v>105</v>
      </c>
      <c r="AK11" s="689">
        <f>BL23</f>
        <v>8</v>
      </c>
      <c r="AL11" s="689">
        <f>BM23</f>
        <v>227</v>
      </c>
      <c r="AM11" s="785"/>
      <c r="AN11" s="336" t="s">
        <v>745</v>
      </c>
      <c r="AY11" s="790" t="s">
        <v>742</v>
      </c>
      <c r="AZ11" s="790" t="s">
        <v>109</v>
      </c>
      <c r="BB11" s="788"/>
      <c r="BD11" s="147" t="s">
        <v>557</v>
      </c>
      <c r="BE11" s="90" t="e">
        <f>+BJ11/$BM11</f>
        <v>#DIV/0!</v>
      </c>
      <c r="BF11" s="46" t="e">
        <f>+BK11/$BM11</f>
        <v>#DIV/0!</v>
      </c>
      <c r="BG11" s="91" t="e">
        <f>+BL11/$BM11</f>
        <v>#DIV/0!</v>
      </c>
      <c r="BI11" s="44" t="s">
        <v>557</v>
      </c>
      <c r="BJ11" s="48">
        <f>+集計・資料①!CK6</f>
        <v>0</v>
      </c>
      <c r="BK11" s="49">
        <f>+集計・資料①!CL6</f>
        <v>0</v>
      </c>
      <c r="BL11" s="50">
        <f>+集計・資料①!CM6</f>
        <v>0</v>
      </c>
      <c r="BM11" s="51">
        <f>+SUM(BJ11:BL11)</f>
        <v>0</v>
      </c>
    </row>
    <row r="12" spans="1:65" ht="10.5" customHeight="1">
      <c r="B12" s="890"/>
      <c r="C12" s="890"/>
      <c r="D12" s="890"/>
      <c r="E12" s="890"/>
      <c r="F12" s="890"/>
      <c r="G12" s="890"/>
      <c r="H12" s="890"/>
      <c r="I12" s="890"/>
      <c r="J12" s="890"/>
      <c r="K12" s="890"/>
      <c r="L12" s="890"/>
      <c r="M12" s="890"/>
      <c r="N12" s="890"/>
      <c r="O12" s="890"/>
      <c r="P12" s="437"/>
      <c r="Q12" s="436"/>
      <c r="R12" s="87"/>
      <c r="S12" s="87"/>
      <c r="T12" s="87"/>
      <c r="U12" s="87"/>
      <c r="V12" s="87"/>
      <c r="W12" s="87"/>
      <c r="X12" s="87"/>
      <c r="Y12" s="87"/>
      <c r="Z12" s="87"/>
      <c r="AA12" s="437"/>
      <c r="AC12" s="683" t="s">
        <v>404</v>
      </c>
      <c r="AD12" s="690">
        <f>BE22</f>
        <v>0.53892215568862278</v>
      </c>
      <c r="AE12" s="681">
        <f>BF22</f>
        <v>0.44910179640718562</v>
      </c>
      <c r="AF12" s="681">
        <f>BG22</f>
        <v>1.1976047904191617E-2</v>
      </c>
      <c r="AH12" s="683" t="s">
        <v>404</v>
      </c>
      <c r="AI12" s="689">
        <f>BJ22</f>
        <v>90</v>
      </c>
      <c r="AJ12" s="689">
        <f>BK22</f>
        <v>75</v>
      </c>
      <c r="AK12" s="689">
        <f>BL22</f>
        <v>2</v>
      </c>
      <c r="AL12" s="689">
        <f>BM22</f>
        <v>167</v>
      </c>
      <c r="AM12" s="785"/>
      <c r="AN12" s="336" t="str">
        <f>CONCATENATE("男女別にみると、取得率は、女性は",TEXT(AE41,"0.0％"),"（前年",TEXT(AZ13,"0.0％"),")、男性は",TEXT(AD41,"0.0％"),"（前年",TEXT(AZ12,"0.0％"),"）であった。",)</f>
        <v>男女別にみると、取得率は、女性は96.2%（前年99.4%)、男性は23.4%（前年16.1%）であった。</v>
      </c>
      <c r="AY12" s="573" t="s">
        <v>743</v>
      </c>
      <c r="AZ12" s="792">
        <v>0.161</v>
      </c>
      <c r="BB12" s="788"/>
      <c r="BD12" s="18" t="s">
        <v>544</v>
      </c>
      <c r="BE12" s="264">
        <f t="shared" ref="BE12:BE22" si="0">+BJ12/$BM12</f>
        <v>0.57943925233644855</v>
      </c>
      <c r="BF12" s="265">
        <f t="shared" ref="BF12:BF22" si="1">+BK12/$BM12</f>
        <v>0.32710280373831774</v>
      </c>
      <c r="BG12" s="266">
        <f t="shared" ref="BG12:BG22" si="2">+BL12/$BM12</f>
        <v>9.3457943925233641E-2</v>
      </c>
      <c r="BI12" s="7" t="s">
        <v>544</v>
      </c>
      <c r="BJ12" s="97">
        <f>+集計・資料①!CK8</f>
        <v>62</v>
      </c>
      <c r="BK12" s="75">
        <f>+集計・資料①!CL8</f>
        <v>35</v>
      </c>
      <c r="BL12" s="98">
        <f>+集計・資料①!CM8</f>
        <v>10</v>
      </c>
      <c r="BM12" s="54">
        <f t="shared" ref="BM12:BM22" si="3">+SUM(BJ12:BL12)</f>
        <v>107</v>
      </c>
    </row>
    <row r="13" spans="1:65" ht="10.5" customHeight="1">
      <c r="B13" s="890"/>
      <c r="C13" s="890"/>
      <c r="D13" s="890"/>
      <c r="E13" s="890"/>
      <c r="F13" s="890"/>
      <c r="G13" s="890"/>
      <c r="H13" s="890"/>
      <c r="I13" s="890"/>
      <c r="J13" s="890"/>
      <c r="K13" s="890"/>
      <c r="L13" s="890"/>
      <c r="M13" s="890"/>
      <c r="N13" s="890"/>
      <c r="O13" s="890"/>
      <c r="P13" s="437"/>
      <c r="Q13" s="436"/>
      <c r="R13" s="87"/>
      <c r="S13" s="87"/>
      <c r="T13" s="87"/>
      <c r="U13" s="87"/>
      <c r="V13" s="87"/>
      <c r="W13" s="87"/>
      <c r="X13" s="87"/>
      <c r="Y13" s="87"/>
      <c r="Z13" s="87"/>
      <c r="AA13" s="437"/>
      <c r="AC13" s="573" t="s">
        <v>405</v>
      </c>
      <c r="AD13" s="690">
        <f>BE21</f>
        <v>1</v>
      </c>
      <c r="AE13" s="681">
        <f>BF21</f>
        <v>0</v>
      </c>
      <c r="AF13" s="681">
        <f>BG21</f>
        <v>0</v>
      </c>
      <c r="AH13" s="573" t="s">
        <v>405</v>
      </c>
      <c r="AI13" s="689">
        <f>BJ21</f>
        <v>6</v>
      </c>
      <c r="AJ13" s="689">
        <f>BK21</f>
        <v>0</v>
      </c>
      <c r="AK13" s="689">
        <f>BL21</f>
        <v>0</v>
      </c>
      <c r="AL13" s="689">
        <f>BM21</f>
        <v>6</v>
      </c>
      <c r="AM13" s="688"/>
      <c r="AY13" s="573" t="s">
        <v>744</v>
      </c>
      <c r="AZ13" s="792">
        <v>0.99399999999999999</v>
      </c>
      <c r="BB13" s="788"/>
      <c r="BD13" s="18" t="s">
        <v>545</v>
      </c>
      <c r="BE13" s="267">
        <f t="shared" si="0"/>
        <v>0.54471544715447151</v>
      </c>
      <c r="BF13" s="268">
        <f t="shared" si="1"/>
        <v>0.4065040650406504</v>
      </c>
      <c r="BG13" s="232">
        <f t="shared" si="2"/>
        <v>4.878048780487805E-2</v>
      </c>
      <c r="BI13" s="7" t="s">
        <v>545</v>
      </c>
      <c r="BJ13" s="97">
        <f>+集計・資料①!CK10</f>
        <v>67</v>
      </c>
      <c r="BK13" s="75">
        <f>+集計・資料①!CL10</f>
        <v>50</v>
      </c>
      <c r="BL13" s="98">
        <f>+集計・資料①!CM10</f>
        <v>6</v>
      </c>
      <c r="BM13" s="54">
        <f t="shared" si="3"/>
        <v>123</v>
      </c>
    </row>
    <row r="14" spans="1:65" ht="12.75" customHeight="1">
      <c r="B14" s="890"/>
      <c r="C14" s="890"/>
      <c r="D14" s="890"/>
      <c r="E14" s="890"/>
      <c r="F14" s="890"/>
      <c r="G14" s="890"/>
      <c r="H14" s="890"/>
      <c r="I14" s="890"/>
      <c r="J14" s="890"/>
      <c r="K14" s="890"/>
      <c r="L14" s="890"/>
      <c r="M14" s="890"/>
      <c r="N14" s="890"/>
      <c r="O14" s="890"/>
      <c r="P14" s="437"/>
      <c r="Q14" s="436"/>
      <c r="R14" s="87"/>
      <c r="S14" s="87"/>
      <c r="T14" s="87"/>
      <c r="U14" s="87"/>
      <c r="V14" s="87"/>
      <c r="W14" s="87"/>
      <c r="X14" s="87"/>
      <c r="Y14" s="87"/>
      <c r="Z14" s="87"/>
      <c r="AA14" s="437"/>
      <c r="AC14" s="683" t="s">
        <v>406</v>
      </c>
      <c r="AD14" s="690">
        <f>BE20</f>
        <v>0.76923076923076927</v>
      </c>
      <c r="AE14" s="681">
        <f>BF20</f>
        <v>0.23076923076923078</v>
      </c>
      <c r="AF14" s="681">
        <f>BG20</f>
        <v>0</v>
      </c>
      <c r="AH14" s="683" t="s">
        <v>406</v>
      </c>
      <c r="AI14" s="689">
        <f>BJ20</f>
        <v>10</v>
      </c>
      <c r="AJ14" s="689">
        <f>BK20</f>
        <v>3</v>
      </c>
      <c r="AK14" s="689">
        <f>BL20</f>
        <v>0</v>
      </c>
      <c r="AL14" s="689">
        <f>BM20</f>
        <v>13</v>
      </c>
      <c r="AM14" s="688"/>
      <c r="BB14" s="788"/>
      <c r="BD14" s="18" t="s">
        <v>543</v>
      </c>
      <c r="BE14" s="267">
        <f t="shared" si="0"/>
        <v>0.69565217391304346</v>
      </c>
      <c r="BF14" s="268">
        <f t="shared" si="1"/>
        <v>0.30434782608695654</v>
      </c>
      <c r="BG14" s="232">
        <f t="shared" si="2"/>
        <v>0</v>
      </c>
      <c r="BI14" s="7" t="s">
        <v>543</v>
      </c>
      <c r="BJ14" s="97">
        <f>+集計・資料①!CK12</f>
        <v>16</v>
      </c>
      <c r="BK14" s="75">
        <f>+集計・資料①!CL12</f>
        <v>7</v>
      </c>
      <c r="BL14" s="98">
        <f>+集計・資料①!CM12</f>
        <v>0</v>
      </c>
      <c r="BM14" s="54">
        <f t="shared" si="3"/>
        <v>23</v>
      </c>
    </row>
    <row r="15" spans="1:65" ht="10.5" customHeight="1">
      <c r="O15" s="87"/>
      <c r="P15" s="437"/>
      <c r="Q15" s="436"/>
      <c r="R15" s="87"/>
      <c r="S15" s="87"/>
      <c r="T15" s="87"/>
      <c r="U15" s="87"/>
      <c r="V15" s="87"/>
      <c r="W15" s="87"/>
      <c r="X15" s="87"/>
      <c r="Y15" s="87"/>
      <c r="Z15" s="87"/>
      <c r="AA15" s="437"/>
      <c r="AC15" s="573" t="s">
        <v>407</v>
      </c>
      <c r="AD15" s="690">
        <f>BE19</f>
        <v>0.5368421052631579</v>
      </c>
      <c r="AE15" s="681">
        <f>BF19</f>
        <v>0.41578947368421054</v>
      </c>
      <c r="AF15" s="681">
        <f>BG19</f>
        <v>4.736842105263158E-2</v>
      </c>
      <c r="AH15" s="573" t="s">
        <v>407</v>
      </c>
      <c r="AI15" s="689">
        <f>BJ19</f>
        <v>102</v>
      </c>
      <c r="AJ15" s="689">
        <f>BK19</f>
        <v>79</v>
      </c>
      <c r="AK15" s="689">
        <f>BL19</f>
        <v>9</v>
      </c>
      <c r="AL15" s="689">
        <f>BM19</f>
        <v>190</v>
      </c>
      <c r="AM15" s="688"/>
      <c r="AN15" s="780" t="s">
        <v>699</v>
      </c>
      <c r="AO15" s="781"/>
      <c r="AP15" s="781"/>
      <c r="AQ15" s="781"/>
      <c r="AR15" s="781"/>
      <c r="AS15" s="781"/>
      <c r="AT15" s="781"/>
      <c r="AU15" s="781"/>
      <c r="AV15" s="781"/>
      <c r="AW15" s="781"/>
      <c r="AX15" s="781"/>
      <c r="AY15" s="781"/>
      <c r="AZ15" s="781"/>
      <c r="BA15" s="781"/>
      <c r="BB15" s="788"/>
      <c r="BD15" s="18" t="s">
        <v>542</v>
      </c>
      <c r="BE15" s="267">
        <f t="shared" si="0"/>
        <v>0.7</v>
      </c>
      <c r="BF15" s="268">
        <f t="shared" si="1"/>
        <v>0.3</v>
      </c>
      <c r="BG15" s="232">
        <f t="shared" si="2"/>
        <v>0</v>
      </c>
      <c r="BI15" s="7" t="s">
        <v>542</v>
      </c>
      <c r="BJ15" s="97">
        <f>+集計・資料①!CK14</f>
        <v>105</v>
      </c>
      <c r="BK15" s="75">
        <f>+集計・資料①!CL14</f>
        <v>45</v>
      </c>
      <c r="BL15" s="98">
        <f>+集計・資料①!CM14</f>
        <v>0</v>
      </c>
      <c r="BM15" s="54">
        <f t="shared" si="3"/>
        <v>150</v>
      </c>
    </row>
    <row r="16" spans="1:65" ht="10.5" customHeight="1">
      <c r="O16" s="87"/>
      <c r="P16" s="437"/>
      <c r="Q16" s="436"/>
      <c r="R16" s="87"/>
      <c r="S16" s="87"/>
      <c r="T16" s="87"/>
      <c r="U16" s="87"/>
      <c r="V16" s="87"/>
      <c r="W16" s="87"/>
      <c r="X16" s="87"/>
      <c r="Y16" s="87"/>
      <c r="Z16" s="87"/>
      <c r="AA16" s="437"/>
      <c r="AC16" s="683" t="s">
        <v>408</v>
      </c>
      <c r="AD16" s="690">
        <f>BE18</f>
        <v>0.6875</v>
      </c>
      <c r="AE16" s="681">
        <f>BF18</f>
        <v>0.3125</v>
      </c>
      <c r="AF16" s="681">
        <f>BG18</f>
        <v>0</v>
      </c>
      <c r="AH16" s="683" t="s">
        <v>408</v>
      </c>
      <c r="AI16" s="689">
        <f>BJ18</f>
        <v>11</v>
      </c>
      <c r="AJ16" s="689">
        <f>BK18</f>
        <v>5</v>
      </c>
      <c r="AK16" s="689">
        <f>BL18</f>
        <v>0</v>
      </c>
      <c r="AL16" s="689">
        <f>BM18</f>
        <v>16</v>
      </c>
      <c r="AM16" s="688"/>
      <c r="AN16" s="893" t="str">
        <f>CONCATENATE("　",AN4,CHAR(10),"　",AN7,,CHAR(10),"　",AN9,CHAR(10),"　",AN12)</f>
        <v>　育児休業制度について、「定めている」と回答した事業所は全体で55.5%と、前回の61.0%を下回った。
　業種別では、「情報通信業」「運輸業」「医療・福祉」が他の業種と比べ、定めている割合が高い。
　規模別では、規模が大きい事業所ほど、定めている割合が高く、「30人以上」規模の事業所では100％であった。
　男女別にみると、取得率は、女性は96.2%（前年99.4%)、男性は23.4%（前年16.1%）であった。</v>
      </c>
      <c r="AO16" s="894"/>
      <c r="AP16" s="894"/>
      <c r="AQ16" s="894"/>
      <c r="AR16" s="894"/>
      <c r="AS16" s="894"/>
      <c r="AT16" s="894"/>
      <c r="AU16" s="894"/>
      <c r="AV16" s="894"/>
      <c r="AW16" s="894"/>
      <c r="AX16" s="894"/>
      <c r="AY16" s="895"/>
      <c r="AZ16" s="791"/>
      <c r="BA16" s="791"/>
      <c r="BB16" s="788"/>
      <c r="BD16" s="18" t="s">
        <v>541</v>
      </c>
      <c r="BE16" s="267">
        <f t="shared" si="0"/>
        <v>0.36363636363636365</v>
      </c>
      <c r="BF16" s="268">
        <f t="shared" si="1"/>
        <v>0.5757575757575758</v>
      </c>
      <c r="BG16" s="232">
        <f t="shared" si="2"/>
        <v>6.0606060606060608E-2</v>
      </c>
      <c r="BI16" s="7" t="s">
        <v>541</v>
      </c>
      <c r="BJ16" s="97">
        <f>+集計・資料①!CK16</f>
        <v>12</v>
      </c>
      <c r="BK16" s="75">
        <f>+集計・資料①!CL16</f>
        <v>19</v>
      </c>
      <c r="BL16" s="98">
        <f>+集計・資料①!CM16</f>
        <v>2</v>
      </c>
      <c r="BM16" s="54">
        <f t="shared" si="3"/>
        <v>33</v>
      </c>
    </row>
    <row r="17" spans="1:65" ht="10.5" customHeight="1">
      <c r="A17" s="87"/>
      <c r="B17" s="87"/>
      <c r="C17" s="87"/>
      <c r="D17" s="87"/>
      <c r="E17" s="87"/>
      <c r="F17" s="87"/>
      <c r="G17" s="87"/>
      <c r="H17" s="87"/>
      <c r="I17" s="87"/>
      <c r="J17" s="87"/>
      <c r="K17" s="87"/>
      <c r="L17" s="87"/>
      <c r="M17" s="87"/>
      <c r="N17" s="87"/>
      <c r="O17" s="87"/>
      <c r="P17" s="437"/>
      <c r="Q17" s="438"/>
      <c r="R17" s="439"/>
      <c r="S17" s="439"/>
      <c r="T17" s="439"/>
      <c r="U17" s="439"/>
      <c r="V17" s="439"/>
      <c r="W17" s="439"/>
      <c r="X17" s="439"/>
      <c r="Y17" s="439"/>
      <c r="Z17" s="439"/>
      <c r="AA17" s="440"/>
      <c r="AC17" s="573" t="s">
        <v>409</v>
      </c>
      <c r="AD17" s="690">
        <f>BE17</f>
        <v>5.5555555555555552E-2</v>
      </c>
      <c r="AE17" s="681">
        <f>BF17</f>
        <v>0.72222222222222221</v>
      </c>
      <c r="AF17" s="681">
        <f>BG17</f>
        <v>0.22222222222222221</v>
      </c>
      <c r="AH17" s="573" t="s">
        <v>409</v>
      </c>
      <c r="AI17" s="689">
        <f>BJ17</f>
        <v>1</v>
      </c>
      <c r="AJ17" s="689">
        <f>BK17</f>
        <v>13</v>
      </c>
      <c r="AK17" s="689">
        <f>BL17</f>
        <v>4</v>
      </c>
      <c r="AL17" s="689">
        <f>BM17</f>
        <v>18</v>
      </c>
      <c r="AM17" s="688"/>
      <c r="AN17" s="896"/>
      <c r="AO17" s="897"/>
      <c r="AP17" s="897"/>
      <c r="AQ17" s="897"/>
      <c r="AR17" s="897"/>
      <c r="AS17" s="897"/>
      <c r="AT17" s="897"/>
      <c r="AU17" s="897"/>
      <c r="AV17" s="897"/>
      <c r="AW17" s="897"/>
      <c r="AX17" s="897"/>
      <c r="AY17" s="898"/>
      <c r="AZ17" s="791"/>
      <c r="BA17" s="791"/>
      <c r="BB17" s="788"/>
      <c r="BD17" s="18" t="s">
        <v>546</v>
      </c>
      <c r="BE17" s="267">
        <f t="shared" si="0"/>
        <v>5.5555555555555552E-2</v>
      </c>
      <c r="BF17" s="268">
        <f t="shared" si="1"/>
        <v>0.72222222222222221</v>
      </c>
      <c r="BG17" s="232">
        <f t="shared" si="2"/>
        <v>0.22222222222222221</v>
      </c>
      <c r="BI17" s="7" t="s">
        <v>546</v>
      </c>
      <c r="BJ17" s="97">
        <f>+集計・資料①!CK18</f>
        <v>1</v>
      </c>
      <c r="BK17" s="75">
        <f>+集計・資料①!CL18</f>
        <v>13</v>
      </c>
      <c r="BL17" s="98">
        <f>+集計・資料①!CM18</f>
        <v>4</v>
      </c>
      <c r="BM17" s="54">
        <f t="shared" si="3"/>
        <v>18</v>
      </c>
    </row>
    <row r="18" spans="1:65" ht="10.5" customHeight="1">
      <c r="A18" s="87"/>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87"/>
      <c r="AC18" s="683" t="s">
        <v>410</v>
      </c>
      <c r="AD18" s="690">
        <f>BE16</f>
        <v>0.36363636363636365</v>
      </c>
      <c r="AE18" s="681">
        <f>BF16</f>
        <v>0.5757575757575758</v>
      </c>
      <c r="AF18" s="681">
        <f>BG16</f>
        <v>6.0606060606060608E-2</v>
      </c>
      <c r="AH18" s="683" t="s">
        <v>410</v>
      </c>
      <c r="AI18" s="689">
        <f>BJ16</f>
        <v>12</v>
      </c>
      <c r="AJ18" s="689">
        <f>BK16</f>
        <v>19</v>
      </c>
      <c r="AK18" s="689">
        <f>BL16</f>
        <v>2</v>
      </c>
      <c r="AL18" s="689">
        <f>BM16</f>
        <v>33</v>
      </c>
      <c r="AM18" s="688"/>
      <c r="AN18" s="896"/>
      <c r="AO18" s="897"/>
      <c r="AP18" s="897"/>
      <c r="AQ18" s="897"/>
      <c r="AR18" s="897"/>
      <c r="AS18" s="897"/>
      <c r="AT18" s="897"/>
      <c r="AU18" s="897"/>
      <c r="AV18" s="897"/>
      <c r="AW18" s="897"/>
      <c r="AX18" s="897"/>
      <c r="AY18" s="898"/>
      <c r="AZ18" s="791"/>
      <c r="BA18" s="791"/>
      <c r="BB18" s="788"/>
      <c r="BD18" s="18" t="s">
        <v>540</v>
      </c>
      <c r="BE18" s="267">
        <f t="shared" si="0"/>
        <v>0.6875</v>
      </c>
      <c r="BF18" s="268">
        <f t="shared" si="1"/>
        <v>0.3125</v>
      </c>
      <c r="BG18" s="232">
        <f t="shared" si="2"/>
        <v>0</v>
      </c>
      <c r="BI18" s="7" t="s">
        <v>540</v>
      </c>
      <c r="BJ18" s="97">
        <f>+集計・資料①!CK20</f>
        <v>11</v>
      </c>
      <c r="BK18" s="75">
        <f>+集計・資料①!CL20</f>
        <v>5</v>
      </c>
      <c r="BL18" s="98">
        <f>+集計・資料①!CM20</f>
        <v>0</v>
      </c>
      <c r="BM18" s="54">
        <f t="shared" si="3"/>
        <v>16</v>
      </c>
    </row>
    <row r="19" spans="1:65" ht="10.5" customHeight="1">
      <c r="A19" s="87"/>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87"/>
      <c r="AC19" s="573" t="s">
        <v>411</v>
      </c>
      <c r="AD19" s="690">
        <f>BE15</f>
        <v>0.7</v>
      </c>
      <c r="AE19" s="681">
        <f>BF15</f>
        <v>0.3</v>
      </c>
      <c r="AF19" s="681">
        <f>BG15</f>
        <v>0</v>
      </c>
      <c r="AH19" s="573" t="s">
        <v>411</v>
      </c>
      <c r="AI19" s="689">
        <f>BJ15</f>
        <v>105</v>
      </c>
      <c r="AJ19" s="689">
        <f>BK15</f>
        <v>45</v>
      </c>
      <c r="AK19" s="689">
        <f>BL15</f>
        <v>0</v>
      </c>
      <c r="AL19" s="689">
        <f>BM15</f>
        <v>150</v>
      </c>
      <c r="AM19" s="688"/>
      <c r="AN19" s="896"/>
      <c r="AO19" s="897"/>
      <c r="AP19" s="897"/>
      <c r="AQ19" s="897"/>
      <c r="AR19" s="897"/>
      <c r="AS19" s="897"/>
      <c r="AT19" s="897"/>
      <c r="AU19" s="897"/>
      <c r="AV19" s="897"/>
      <c r="AW19" s="897"/>
      <c r="AX19" s="897"/>
      <c r="AY19" s="898"/>
      <c r="AZ19" s="791"/>
      <c r="BA19" s="791"/>
      <c r="BB19" s="788"/>
      <c r="BD19" s="18" t="s">
        <v>539</v>
      </c>
      <c r="BE19" s="267">
        <f t="shared" si="0"/>
        <v>0.5368421052631579</v>
      </c>
      <c r="BF19" s="268">
        <f t="shared" si="1"/>
        <v>0.41578947368421054</v>
      </c>
      <c r="BG19" s="232">
        <f t="shared" si="2"/>
        <v>4.736842105263158E-2</v>
      </c>
      <c r="BI19" s="7" t="s">
        <v>539</v>
      </c>
      <c r="BJ19" s="97">
        <f>+集計・資料①!CK22</f>
        <v>102</v>
      </c>
      <c r="BK19" s="75">
        <f>+集計・資料①!CL22</f>
        <v>79</v>
      </c>
      <c r="BL19" s="98">
        <f>+集計・資料①!CM22</f>
        <v>9</v>
      </c>
      <c r="BM19" s="54">
        <f t="shared" si="3"/>
        <v>190</v>
      </c>
    </row>
    <row r="20" spans="1:65" ht="10.5" customHeight="1">
      <c r="A20" s="87"/>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87"/>
      <c r="AC20" s="683" t="s">
        <v>412</v>
      </c>
      <c r="AD20" s="690">
        <f>BE14</f>
        <v>0.69565217391304346</v>
      </c>
      <c r="AE20" s="681">
        <f>BF14</f>
        <v>0.30434782608695654</v>
      </c>
      <c r="AF20" s="681">
        <f>BG14</f>
        <v>0</v>
      </c>
      <c r="AH20" s="683" t="s">
        <v>412</v>
      </c>
      <c r="AI20" s="689">
        <f>BJ14</f>
        <v>16</v>
      </c>
      <c r="AJ20" s="689">
        <f>BK14</f>
        <v>7</v>
      </c>
      <c r="AK20" s="689">
        <f>BL14</f>
        <v>0</v>
      </c>
      <c r="AL20" s="689">
        <f>BM14</f>
        <v>23</v>
      </c>
      <c r="AM20" s="688"/>
      <c r="AN20" s="896"/>
      <c r="AO20" s="897"/>
      <c r="AP20" s="897"/>
      <c r="AQ20" s="897"/>
      <c r="AR20" s="897"/>
      <c r="AS20" s="897"/>
      <c r="AT20" s="897"/>
      <c r="AU20" s="897"/>
      <c r="AV20" s="897"/>
      <c r="AW20" s="897"/>
      <c r="AX20" s="897"/>
      <c r="AY20" s="898"/>
      <c r="AZ20" s="791"/>
      <c r="BA20" s="791"/>
      <c r="BB20" s="788"/>
      <c r="BD20" s="18" t="s">
        <v>538</v>
      </c>
      <c r="BE20" s="267">
        <f t="shared" si="0"/>
        <v>0.76923076923076927</v>
      </c>
      <c r="BF20" s="268">
        <f t="shared" si="1"/>
        <v>0.23076923076923078</v>
      </c>
      <c r="BG20" s="232">
        <f t="shared" si="2"/>
        <v>0</v>
      </c>
      <c r="BI20" s="7" t="s">
        <v>538</v>
      </c>
      <c r="BJ20" s="97">
        <f>+集計・資料①!CK24</f>
        <v>10</v>
      </c>
      <c r="BK20" s="75">
        <f>+集計・資料①!CL24</f>
        <v>3</v>
      </c>
      <c r="BL20" s="98">
        <f>+集計・資料①!CM24</f>
        <v>0</v>
      </c>
      <c r="BM20" s="54">
        <f t="shared" si="3"/>
        <v>13</v>
      </c>
    </row>
    <row r="21" spans="1:65" ht="10.5" customHeight="1">
      <c r="A21" s="87"/>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C21" s="573" t="s">
        <v>413</v>
      </c>
      <c r="AD21" s="690">
        <f>BE13</f>
        <v>0.54471544715447151</v>
      </c>
      <c r="AE21" s="681">
        <f>BF13</f>
        <v>0.4065040650406504</v>
      </c>
      <c r="AF21" s="681">
        <f>BG13</f>
        <v>4.878048780487805E-2</v>
      </c>
      <c r="AH21" s="573" t="s">
        <v>413</v>
      </c>
      <c r="AI21" s="689">
        <f>BJ13</f>
        <v>67</v>
      </c>
      <c r="AJ21" s="689">
        <f>BK13</f>
        <v>50</v>
      </c>
      <c r="AK21" s="689">
        <f>BL13</f>
        <v>6</v>
      </c>
      <c r="AL21" s="689">
        <f>BM13</f>
        <v>123</v>
      </c>
      <c r="AM21" s="688"/>
      <c r="AN21" s="896"/>
      <c r="AO21" s="897"/>
      <c r="AP21" s="897"/>
      <c r="AQ21" s="897"/>
      <c r="AR21" s="897"/>
      <c r="AS21" s="897"/>
      <c r="AT21" s="897"/>
      <c r="AU21" s="897"/>
      <c r="AV21" s="897"/>
      <c r="AW21" s="897"/>
      <c r="AX21" s="897"/>
      <c r="AY21" s="898"/>
      <c r="AZ21" s="791"/>
      <c r="BA21" s="791"/>
      <c r="BB21" s="788"/>
      <c r="BD21" s="18" t="s">
        <v>537</v>
      </c>
      <c r="BE21" s="267">
        <f t="shared" si="0"/>
        <v>1</v>
      </c>
      <c r="BF21" s="268">
        <f t="shared" si="1"/>
        <v>0</v>
      </c>
      <c r="BG21" s="232">
        <f t="shared" si="2"/>
        <v>0</v>
      </c>
      <c r="BI21" s="7" t="s">
        <v>537</v>
      </c>
      <c r="BJ21" s="97">
        <f>+集計・資料①!CK26</f>
        <v>6</v>
      </c>
      <c r="BK21" s="75">
        <f>+集計・資料①!CL26</f>
        <v>0</v>
      </c>
      <c r="BL21" s="98">
        <f>+集計・資料①!CM26</f>
        <v>0</v>
      </c>
      <c r="BM21" s="54">
        <f t="shared" si="3"/>
        <v>6</v>
      </c>
    </row>
    <row r="22" spans="1:65" ht="10.5" customHeight="1">
      <c r="A22" s="87"/>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C22" s="683" t="s">
        <v>414</v>
      </c>
      <c r="AD22" s="690">
        <f>BE12</f>
        <v>0.57943925233644855</v>
      </c>
      <c r="AE22" s="681">
        <f>BF12</f>
        <v>0.32710280373831774</v>
      </c>
      <c r="AF22" s="681">
        <f>BG12</f>
        <v>9.3457943925233641E-2</v>
      </c>
      <c r="AH22" s="683" t="s">
        <v>414</v>
      </c>
      <c r="AI22" s="689">
        <f>BJ12</f>
        <v>62</v>
      </c>
      <c r="AJ22" s="689">
        <f>BK12</f>
        <v>35</v>
      </c>
      <c r="AK22" s="689">
        <f>BL12</f>
        <v>10</v>
      </c>
      <c r="AL22" s="689">
        <f>BM12</f>
        <v>107</v>
      </c>
      <c r="AM22" s="688"/>
      <c r="AN22" s="896"/>
      <c r="AO22" s="897"/>
      <c r="AP22" s="897"/>
      <c r="AQ22" s="897"/>
      <c r="AR22" s="897"/>
      <c r="AS22" s="897"/>
      <c r="AT22" s="897"/>
      <c r="AU22" s="897"/>
      <c r="AV22" s="897"/>
      <c r="AW22" s="897"/>
      <c r="AX22" s="897"/>
      <c r="AY22" s="898"/>
      <c r="AZ22" s="791"/>
      <c r="BA22" s="791"/>
      <c r="BB22" s="788"/>
      <c r="BD22" s="19" t="s">
        <v>547</v>
      </c>
      <c r="BE22" s="267">
        <f t="shared" si="0"/>
        <v>0.53892215568862278</v>
      </c>
      <c r="BF22" s="268">
        <f t="shared" si="1"/>
        <v>0.44910179640718562</v>
      </c>
      <c r="BG22" s="232">
        <f t="shared" si="2"/>
        <v>1.1976047904191617E-2</v>
      </c>
      <c r="BI22" s="16" t="s">
        <v>547</v>
      </c>
      <c r="BJ22" s="97">
        <f>+集計・資料①!CK28</f>
        <v>90</v>
      </c>
      <c r="BK22" s="75">
        <f>+集計・資料①!CL28</f>
        <v>75</v>
      </c>
      <c r="BL22" s="98">
        <f>+集計・資料①!CM28</f>
        <v>2</v>
      </c>
      <c r="BM22" s="54">
        <f t="shared" si="3"/>
        <v>167</v>
      </c>
    </row>
    <row r="23" spans="1:65" ht="11.25" customHeight="1" thickBot="1">
      <c r="A23" s="87"/>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87"/>
      <c r="AC23" s="573" t="s">
        <v>23</v>
      </c>
      <c r="AD23" s="681" t="e">
        <f>BE11</f>
        <v>#DIV/0!</v>
      </c>
      <c r="AE23" s="681" t="e">
        <f>BF11</f>
        <v>#DIV/0!</v>
      </c>
      <c r="AF23" s="681" t="e">
        <f>BG11</f>
        <v>#DIV/0!</v>
      </c>
      <c r="AH23" s="573" t="s">
        <v>23</v>
      </c>
      <c r="AI23" s="689">
        <f>BJ11</f>
        <v>0</v>
      </c>
      <c r="AJ23" s="689">
        <f>BK11</f>
        <v>0</v>
      </c>
      <c r="AK23" s="689">
        <f>BL11</f>
        <v>0</v>
      </c>
      <c r="AL23" s="689">
        <f>BM11</f>
        <v>0</v>
      </c>
      <c r="AM23" s="688"/>
      <c r="AN23" s="896"/>
      <c r="AO23" s="897"/>
      <c r="AP23" s="897"/>
      <c r="AQ23" s="897"/>
      <c r="AR23" s="897"/>
      <c r="AS23" s="897"/>
      <c r="AT23" s="897"/>
      <c r="AU23" s="897"/>
      <c r="AV23" s="897"/>
      <c r="AW23" s="897"/>
      <c r="AX23" s="897"/>
      <c r="AY23" s="898"/>
      <c r="AZ23" s="791"/>
      <c r="BA23" s="791"/>
      <c r="BB23" s="788"/>
      <c r="BD23" s="20" t="s">
        <v>548</v>
      </c>
      <c r="BE23" s="269">
        <f>+BJ23/$BM23</f>
        <v>0.50220264317180618</v>
      </c>
      <c r="BF23" s="270">
        <f>+BK23/$BM23</f>
        <v>0.46255506607929514</v>
      </c>
      <c r="BG23" s="235">
        <f>+BL23/$BM23</f>
        <v>3.5242290748898682E-2</v>
      </c>
      <c r="BI23" s="8" t="s">
        <v>548</v>
      </c>
      <c r="BJ23" s="58">
        <f>+集計・資料①!CK30</f>
        <v>114</v>
      </c>
      <c r="BK23" s="59">
        <f>+集計・資料①!CL30</f>
        <v>105</v>
      </c>
      <c r="BL23" s="60">
        <f>+集計・資料①!CM30</f>
        <v>8</v>
      </c>
      <c r="BM23" s="61">
        <f>+SUM(BJ23:BL23)</f>
        <v>227</v>
      </c>
    </row>
    <row r="24" spans="1:65" ht="11.25" customHeight="1" thickBot="1">
      <c r="A24" s="87"/>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C24" s="254"/>
      <c r="AD24" s="256"/>
      <c r="AE24" s="256"/>
      <c r="AF24" s="256"/>
      <c r="AH24" s="575" t="s">
        <v>556</v>
      </c>
      <c r="AI24" s="689">
        <f>SUM(AI11:AI23)</f>
        <v>596</v>
      </c>
      <c r="AJ24" s="689">
        <f>SUM(AJ11:AJ23)</f>
        <v>436</v>
      </c>
      <c r="AK24" s="689">
        <f>SUM(AK11:AK23)</f>
        <v>41</v>
      </c>
      <c r="AL24" s="689">
        <f>SUM(AL11:AL23)</f>
        <v>1073</v>
      </c>
      <c r="AM24" s="688"/>
      <c r="AN24" s="896"/>
      <c r="AO24" s="897"/>
      <c r="AP24" s="897"/>
      <c r="AQ24" s="897"/>
      <c r="AR24" s="897"/>
      <c r="AS24" s="897"/>
      <c r="AT24" s="897"/>
      <c r="AU24" s="897"/>
      <c r="AV24" s="897"/>
      <c r="AW24" s="897"/>
      <c r="AX24" s="897"/>
      <c r="AY24" s="898"/>
      <c r="AZ24" s="791"/>
      <c r="BA24" s="791"/>
      <c r="BB24" s="788"/>
      <c r="BD24" s="254"/>
      <c r="BE24" s="256"/>
      <c r="BF24" s="256"/>
      <c r="BG24" s="256"/>
      <c r="BI24" s="33" t="s">
        <v>556</v>
      </c>
      <c r="BJ24" s="101">
        <f>+集計・資料①!CK32</f>
        <v>596</v>
      </c>
      <c r="BK24" s="83">
        <f>+集計・資料①!CL32</f>
        <v>436</v>
      </c>
      <c r="BL24" s="84">
        <f>+集計・資料①!CM32</f>
        <v>41</v>
      </c>
      <c r="BM24" s="65">
        <f>+SUM(BJ24:BL24)</f>
        <v>1073</v>
      </c>
    </row>
    <row r="25" spans="1:65" ht="12" customHeight="1">
      <c r="A25" s="87"/>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87"/>
      <c r="AC25" s="254"/>
      <c r="AD25" s="256"/>
      <c r="AE25" s="256"/>
      <c r="AF25" s="256"/>
      <c r="AH25" s="254"/>
      <c r="AM25" s="688"/>
      <c r="AN25" s="896"/>
      <c r="AO25" s="897"/>
      <c r="AP25" s="897"/>
      <c r="AQ25" s="897"/>
      <c r="AR25" s="897"/>
      <c r="AS25" s="897"/>
      <c r="AT25" s="897"/>
      <c r="AU25" s="897"/>
      <c r="AV25" s="897"/>
      <c r="AW25" s="897"/>
      <c r="AX25" s="897"/>
      <c r="AY25" s="898"/>
      <c r="AZ25" s="791"/>
      <c r="BA25" s="791"/>
      <c r="BD25" s="254"/>
      <c r="BE25" s="256"/>
      <c r="BF25" s="256"/>
      <c r="BG25" s="256"/>
      <c r="BI25" s="254"/>
    </row>
    <row r="26" spans="1:65" ht="12" customHeight="1">
      <c r="A26" s="87"/>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87"/>
      <c r="AC26" s="26" t="s">
        <v>579</v>
      </c>
      <c r="AD26" s="255"/>
      <c r="AE26" s="255"/>
      <c r="AF26" s="255"/>
      <c r="AH26" s="26" t="s">
        <v>67</v>
      </c>
      <c r="AI26" s="255"/>
      <c r="AJ26" s="255"/>
      <c r="AK26" s="255"/>
      <c r="AM26" s="688"/>
      <c r="AN26" s="896"/>
      <c r="AO26" s="897"/>
      <c r="AP26" s="897"/>
      <c r="AQ26" s="897"/>
      <c r="AR26" s="897"/>
      <c r="AS26" s="897"/>
      <c r="AT26" s="897"/>
      <c r="AU26" s="897"/>
      <c r="AV26" s="897"/>
      <c r="AW26" s="897"/>
      <c r="AX26" s="897"/>
      <c r="AY26" s="898"/>
      <c r="AZ26" s="791"/>
      <c r="BA26" s="791"/>
      <c r="BD26" s="26" t="s">
        <v>579</v>
      </c>
      <c r="BE26" s="255"/>
      <c r="BF26" s="255"/>
      <c r="BG26" s="255"/>
      <c r="BI26" s="26" t="s">
        <v>67</v>
      </c>
      <c r="BJ26" s="255"/>
      <c r="BK26" s="255"/>
      <c r="BL26" s="255"/>
    </row>
    <row r="27" spans="1:65" ht="12.75" customHeight="1" thickBot="1">
      <c r="A27" s="433"/>
      <c r="B27" s="434"/>
      <c r="C27" s="434"/>
      <c r="D27" s="434"/>
      <c r="E27" s="434"/>
      <c r="F27" s="434"/>
      <c r="G27" s="434"/>
      <c r="H27" s="434"/>
      <c r="I27" s="434"/>
      <c r="J27" s="434"/>
      <c r="K27" s="434"/>
      <c r="L27" s="434"/>
      <c r="M27" s="434"/>
      <c r="N27" s="434"/>
      <c r="O27" s="434"/>
      <c r="P27" s="434"/>
      <c r="Q27" s="434"/>
      <c r="R27" s="434"/>
      <c r="S27" s="434"/>
      <c r="T27" s="434"/>
      <c r="U27" s="434"/>
      <c r="V27" s="434"/>
      <c r="W27" s="434"/>
      <c r="X27" s="434"/>
      <c r="Y27" s="434"/>
      <c r="Z27" s="434"/>
      <c r="AA27" s="435"/>
      <c r="AC27" s="254"/>
      <c r="AD27" s="255"/>
      <c r="AE27" s="255"/>
      <c r="AF27" s="255"/>
      <c r="AH27" s="254"/>
      <c r="AI27" s="255"/>
      <c r="AJ27" s="255"/>
      <c r="AK27" s="255"/>
      <c r="AN27" s="896"/>
      <c r="AO27" s="897"/>
      <c r="AP27" s="897"/>
      <c r="AQ27" s="897"/>
      <c r="AR27" s="897"/>
      <c r="AS27" s="897"/>
      <c r="AT27" s="897"/>
      <c r="AU27" s="897"/>
      <c r="AV27" s="897"/>
      <c r="AW27" s="897"/>
      <c r="AX27" s="897"/>
      <c r="AY27" s="898"/>
      <c r="AZ27" s="791"/>
      <c r="BA27" s="791"/>
      <c r="BB27" s="789"/>
      <c r="BD27" s="254"/>
      <c r="BE27" s="255"/>
      <c r="BF27" s="255"/>
      <c r="BG27" s="255"/>
      <c r="BI27" s="254"/>
      <c r="BJ27" s="255"/>
      <c r="BK27" s="255"/>
      <c r="BL27" s="255"/>
    </row>
    <row r="28" spans="1:65" ht="12.75" customHeight="1" thickBot="1">
      <c r="A28" s="436"/>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437"/>
      <c r="AC28" s="575" t="s">
        <v>8</v>
      </c>
      <c r="AD28" s="576" t="s">
        <v>21</v>
      </c>
      <c r="AE28" s="576" t="s">
        <v>22</v>
      </c>
      <c r="AF28" s="575" t="s">
        <v>401</v>
      </c>
      <c r="AH28" s="575" t="s">
        <v>8</v>
      </c>
      <c r="AI28" s="576" t="s">
        <v>21</v>
      </c>
      <c r="AJ28" s="576" t="s">
        <v>22</v>
      </c>
      <c r="AK28" s="575" t="s">
        <v>401</v>
      </c>
      <c r="AL28" s="575" t="s">
        <v>558</v>
      </c>
      <c r="AN28" s="899"/>
      <c r="AO28" s="900"/>
      <c r="AP28" s="900"/>
      <c r="AQ28" s="900"/>
      <c r="AR28" s="900"/>
      <c r="AS28" s="900"/>
      <c r="AT28" s="900"/>
      <c r="AU28" s="900"/>
      <c r="AV28" s="900"/>
      <c r="AW28" s="900"/>
      <c r="AX28" s="900"/>
      <c r="AY28" s="901"/>
      <c r="AZ28" s="791"/>
      <c r="BA28" s="791"/>
      <c r="BB28" s="786"/>
      <c r="BD28" s="31" t="s">
        <v>8</v>
      </c>
      <c r="BE28" s="156" t="s">
        <v>21</v>
      </c>
      <c r="BF28" s="157" t="s">
        <v>22</v>
      </c>
      <c r="BG28" s="30" t="s">
        <v>401</v>
      </c>
      <c r="BI28" s="31" t="s">
        <v>8</v>
      </c>
      <c r="BJ28" s="156" t="s">
        <v>21</v>
      </c>
      <c r="BK28" s="157" t="s">
        <v>22</v>
      </c>
      <c r="BL28" s="43" t="s">
        <v>401</v>
      </c>
      <c r="BM28" s="242" t="s">
        <v>558</v>
      </c>
    </row>
    <row r="29" spans="1:65" ht="10.5">
      <c r="A29" s="436"/>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437"/>
      <c r="AC29" s="577" t="s">
        <v>415</v>
      </c>
      <c r="AD29" s="681">
        <f>BE34</f>
        <v>0.37815126050420167</v>
      </c>
      <c r="AE29" s="681">
        <f>BF34</f>
        <v>0.55462184873949583</v>
      </c>
      <c r="AF29" s="681">
        <f>BG34</f>
        <v>6.7226890756302518E-2</v>
      </c>
      <c r="AH29" s="577" t="s">
        <v>415</v>
      </c>
      <c r="AI29" s="689">
        <f>BJ34</f>
        <v>180</v>
      </c>
      <c r="AJ29" s="689">
        <f>BK34</f>
        <v>264</v>
      </c>
      <c r="AK29" s="689">
        <f>BL34</f>
        <v>32</v>
      </c>
      <c r="AL29" s="689">
        <f>BM34</f>
        <v>476</v>
      </c>
      <c r="BB29" s="788"/>
      <c r="BD29" s="67" t="s">
        <v>555</v>
      </c>
      <c r="BE29" s="90">
        <f t="shared" ref="BE29:BG34" si="4">+BJ29/$BM29</f>
        <v>1</v>
      </c>
      <c r="BF29" s="46">
        <f t="shared" si="4"/>
        <v>0</v>
      </c>
      <c r="BG29" s="91">
        <f t="shared" si="4"/>
        <v>0</v>
      </c>
      <c r="BI29" s="67" t="s">
        <v>555</v>
      </c>
      <c r="BJ29" s="48">
        <f>+集計・資料①!CK40</f>
        <v>7</v>
      </c>
      <c r="BK29" s="68">
        <f>+集計・資料①!CL40</f>
        <v>0</v>
      </c>
      <c r="BL29" s="107">
        <f>+集計・資料①!CM40</f>
        <v>0</v>
      </c>
      <c r="BM29" s="148">
        <f>+SUM(BJ29:BL29)</f>
        <v>7</v>
      </c>
    </row>
    <row r="30" spans="1:65" ht="10.5">
      <c r="A30" s="436"/>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437"/>
      <c r="AC30" s="577" t="s">
        <v>416</v>
      </c>
      <c r="AD30" s="681">
        <f>BE33</f>
        <v>0.56478405315614622</v>
      </c>
      <c r="AE30" s="681">
        <f>BF33</f>
        <v>0.41528239202657807</v>
      </c>
      <c r="AF30" s="681">
        <f>BG33</f>
        <v>1.9933554817275746E-2</v>
      </c>
      <c r="AH30" s="577" t="s">
        <v>416</v>
      </c>
      <c r="AI30" s="689">
        <f>BJ33</f>
        <v>170</v>
      </c>
      <c r="AJ30" s="689">
        <f>BK33</f>
        <v>125</v>
      </c>
      <c r="AK30" s="689">
        <f>BL33</f>
        <v>6</v>
      </c>
      <c r="AL30" s="689">
        <f>BM33</f>
        <v>301</v>
      </c>
      <c r="AM30" s="785"/>
      <c r="BB30" s="788"/>
      <c r="BD30" s="70" t="s">
        <v>432</v>
      </c>
      <c r="BE30" s="264">
        <f t="shared" si="4"/>
        <v>1</v>
      </c>
      <c r="BF30" s="265">
        <f t="shared" si="4"/>
        <v>0</v>
      </c>
      <c r="BG30" s="266">
        <f t="shared" si="4"/>
        <v>0</v>
      </c>
      <c r="BI30" s="70" t="s">
        <v>432</v>
      </c>
      <c r="BJ30" s="48">
        <f>+集計・資料①!CK42</f>
        <v>14</v>
      </c>
      <c r="BK30" s="68">
        <f>+集計・資料①!CL42</f>
        <v>0</v>
      </c>
      <c r="BL30" s="107">
        <f>+集計・資料①!CM42</f>
        <v>0</v>
      </c>
      <c r="BM30" s="54">
        <f t="shared" ref="BM30:BM35" si="5">+SUM(BJ30:BL30)</f>
        <v>14</v>
      </c>
    </row>
    <row r="31" spans="1:65" ht="10.5">
      <c r="A31" s="436"/>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437"/>
      <c r="AC31" s="577" t="s">
        <v>417</v>
      </c>
      <c r="AD31" s="681">
        <f>BE32</f>
        <v>0.79423868312757206</v>
      </c>
      <c r="AE31" s="681">
        <f>BF32</f>
        <v>0.19341563786008231</v>
      </c>
      <c r="AF31" s="681">
        <f>BG32</f>
        <v>1.2345679012345678E-2</v>
      </c>
      <c r="AH31" s="577" t="s">
        <v>417</v>
      </c>
      <c r="AI31" s="689">
        <f>BJ32</f>
        <v>193</v>
      </c>
      <c r="AJ31" s="689">
        <f>BK32</f>
        <v>47</v>
      </c>
      <c r="AK31" s="689">
        <f>BL32</f>
        <v>3</v>
      </c>
      <c r="AL31" s="689">
        <f>BM32</f>
        <v>243</v>
      </c>
      <c r="AM31" s="785"/>
      <c r="BB31" s="788"/>
      <c r="BD31" s="70" t="s">
        <v>433</v>
      </c>
      <c r="BE31" s="267">
        <f t="shared" si="4"/>
        <v>1</v>
      </c>
      <c r="BF31" s="268">
        <f t="shared" si="4"/>
        <v>0</v>
      </c>
      <c r="BG31" s="232">
        <f t="shared" si="4"/>
        <v>0</v>
      </c>
      <c r="BI31" s="70" t="s">
        <v>433</v>
      </c>
      <c r="BJ31" s="48">
        <f>+集計・資料①!CK44</f>
        <v>32</v>
      </c>
      <c r="BK31" s="68">
        <f>+集計・資料①!CL44</f>
        <v>0</v>
      </c>
      <c r="BL31" s="107">
        <f>+集計・資料①!CM44</f>
        <v>0</v>
      </c>
      <c r="BM31" s="54">
        <f t="shared" si="5"/>
        <v>32</v>
      </c>
    </row>
    <row r="32" spans="1:65" ht="10.5">
      <c r="A32" s="436"/>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437"/>
      <c r="AC32" s="577" t="s">
        <v>418</v>
      </c>
      <c r="AD32" s="681">
        <f>BE31</f>
        <v>1</v>
      </c>
      <c r="AE32" s="681">
        <f>BF31</f>
        <v>0</v>
      </c>
      <c r="AF32" s="681">
        <f>BG31</f>
        <v>0</v>
      </c>
      <c r="AH32" s="577" t="s">
        <v>418</v>
      </c>
      <c r="AI32" s="689">
        <f>BJ31</f>
        <v>32</v>
      </c>
      <c r="AJ32" s="689">
        <f>BK31</f>
        <v>0</v>
      </c>
      <c r="AK32" s="689">
        <f>BL31</f>
        <v>0</v>
      </c>
      <c r="AL32" s="689">
        <f>BM31</f>
        <v>32</v>
      </c>
      <c r="AM32" s="688"/>
      <c r="BB32" s="788"/>
      <c r="BD32" s="70" t="s">
        <v>434</v>
      </c>
      <c r="BE32" s="267">
        <f t="shared" si="4"/>
        <v>0.79423868312757206</v>
      </c>
      <c r="BF32" s="268">
        <f t="shared" si="4"/>
        <v>0.19341563786008231</v>
      </c>
      <c r="BG32" s="232">
        <f t="shared" si="4"/>
        <v>1.2345679012345678E-2</v>
      </c>
      <c r="BI32" s="70" t="s">
        <v>434</v>
      </c>
      <c r="BJ32" s="48">
        <f>+集計・資料①!CK46</f>
        <v>193</v>
      </c>
      <c r="BK32" s="68">
        <f>+集計・資料①!CL46</f>
        <v>47</v>
      </c>
      <c r="BL32" s="107">
        <f>+集計・資料①!CM46</f>
        <v>3</v>
      </c>
      <c r="BM32" s="54">
        <f t="shared" si="5"/>
        <v>243</v>
      </c>
    </row>
    <row r="33" spans="1:65" ht="10.5">
      <c r="A33" s="436"/>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437"/>
      <c r="AC33" s="577" t="s">
        <v>419</v>
      </c>
      <c r="AD33" s="681">
        <f>BE30</f>
        <v>1</v>
      </c>
      <c r="AE33" s="681">
        <f>BF30</f>
        <v>0</v>
      </c>
      <c r="AF33" s="681">
        <f>BG30</f>
        <v>0</v>
      </c>
      <c r="AH33" s="577" t="s">
        <v>419</v>
      </c>
      <c r="AI33" s="689">
        <f>BJ30</f>
        <v>14</v>
      </c>
      <c r="AJ33" s="689">
        <f>BK30</f>
        <v>0</v>
      </c>
      <c r="AK33" s="689">
        <f>BL30</f>
        <v>0</v>
      </c>
      <c r="AL33" s="689">
        <f>BM30</f>
        <v>14</v>
      </c>
      <c r="AM33" s="688"/>
      <c r="BB33" s="788"/>
      <c r="BD33" s="70" t="s">
        <v>435</v>
      </c>
      <c r="BE33" s="267">
        <f t="shared" si="4"/>
        <v>0.56478405315614622</v>
      </c>
      <c r="BF33" s="268">
        <f t="shared" si="4"/>
        <v>0.41528239202657807</v>
      </c>
      <c r="BG33" s="232">
        <f t="shared" si="4"/>
        <v>1.9933554817275746E-2</v>
      </c>
      <c r="BI33" s="70" t="s">
        <v>435</v>
      </c>
      <c r="BJ33" s="97">
        <f>+集計・資料①!CK48</f>
        <v>170</v>
      </c>
      <c r="BK33" s="74">
        <f>+集計・資料①!CL48</f>
        <v>125</v>
      </c>
      <c r="BL33" s="109">
        <f>+集計・資料①!CM48</f>
        <v>6</v>
      </c>
      <c r="BM33" s="54">
        <f t="shared" si="5"/>
        <v>301</v>
      </c>
    </row>
    <row r="34" spans="1:65" ht="10.5" customHeight="1" thickBot="1">
      <c r="A34" s="436"/>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437"/>
      <c r="AC34" s="577" t="s">
        <v>420</v>
      </c>
      <c r="AD34" s="690">
        <f>BE29</f>
        <v>1</v>
      </c>
      <c r="AE34" s="681">
        <f>BF29</f>
        <v>0</v>
      </c>
      <c r="AF34" s="681">
        <f>BG29</f>
        <v>0</v>
      </c>
      <c r="AH34" s="577" t="s">
        <v>420</v>
      </c>
      <c r="AI34" s="689">
        <f>BJ29</f>
        <v>7</v>
      </c>
      <c r="AJ34" s="689">
        <f>BK29</f>
        <v>0</v>
      </c>
      <c r="AK34" s="689">
        <f>BL29</f>
        <v>0</v>
      </c>
      <c r="AL34" s="689">
        <f>BM29</f>
        <v>7</v>
      </c>
      <c r="AM34" s="688"/>
      <c r="BB34" s="788"/>
      <c r="BD34" s="77" t="s">
        <v>436</v>
      </c>
      <c r="BE34" s="269">
        <f t="shared" si="4"/>
        <v>0.37815126050420167</v>
      </c>
      <c r="BF34" s="270">
        <f t="shared" si="4"/>
        <v>0.55462184873949583</v>
      </c>
      <c r="BG34" s="235">
        <f t="shared" si="4"/>
        <v>6.7226890756302518E-2</v>
      </c>
      <c r="BI34" s="79" t="s">
        <v>436</v>
      </c>
      <c r="BJ34" s="111">
        <f>+集計・資料①!CK50</f>
        <v>180</v>
      </c>
      <c r="BK34" s="112">
        <f>+集計・資料①!CL50</f>
        <v>264</v>
      </c>
      <c r="BL34" s="113">
        <f>+集計・資料①!CM50</f>
        <v>32</v>
      </c>
      <c r="BM34" s="61">
        <f t="shared" si="5"/>
        <v>476</v>
      </c>
    </row>
    <row r="35" spans="1:65" thickBot="1">
      <c r="A35" s="436"/>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437"/>
      <c r="AH35" s="575" t="s">
        <v>556</v>
      </c>
      <c r="AI35" s="689">
        <f>SUM(AI29:AI34)</f>
        <v>596</v>
      </c>
      <c r="AJ35" s="689">
        <f>SUM(AJ29:AJ34)</f>
        <v>436</v>
      </c>
      <c r="AK35" s="689">
        <f>SUM(AK29:AK34)</f>
        <v>41</v>
      </c>
      <c r="AL35" s="689">
        <f>SUM(AL29:AL34)</f>
        <v>1073</v>
      </c>
      <c r="AM35" s="688"/>
      <c r="BB35" s="788"/>
      <c r="BI35" s="37" t="s">
        <v>556</v>
      </c>
      <c r="BJ35" s="101">
        <f>+集計・資料①!CK52</f>
        <v>596</v>
      </c>
      <c r="BK35" s="82">
        <f>+集計・資料①!CL52</f>
        <v>436</v>
      </c>
      <c r="BL35" s="64">
        <f>+集計・資料①!CM52</f>
        <v>41</v>
      </c>
      <c r="BM35" s="65">
        <f t="shared" si="5"/>
        <v>1073</v>
      </c>
    </row>
    <row r="36" spans="1:65">
      <c r="A36" s="436"/>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437"/>
      <c r="AM36" s="688"/>
      <c r="AN36" s="782"/>
    </row>
    <row r="37" spans="1:65">
      <c r="A37" s="436"/>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437"/>
      <c r="AC37" s="26" t="s">
        <v>71</v>
      </c>
      <c r="AH37" s="26" t="s">
        <v>72</v>
      </c>
      <c r="AM37" s="688"/>
      <c r="AN37" s="782"/>
      <c r="BD37" s="26" t="s">
        <v>71</v>
      </c>
      <c r="BI37" s="26" t="s">
        <v>72</v>
      </c>
    </row>
    <row r="38" spans="1:65" ht="12" thickBot="1">
      <c r="A38" s="436"/>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437"/>
      <c r="AM38" s="688"/>
      <c r="AN38" s="782"/>
    </row>
    <row r="39" spans="1:65" ht="12" thickBot="1">
      <c r="A39" s="436"/>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437"/>
      <c r="AH39" s="855"/>
      <c r="AI39" s="855" t="s">
        <v>552</v>
      </c>
      <c r="AJ39" s="855"/>
      <c r="AK39" s="855" t="s">
        <v>553</v>
      </c>
      <c r="AL39" s="855"/>
      <c r="AN39" s="782"/>
      <c r="BI39" s="873"/>
      <c r="BJ39" s="892" t="s">
        <v>552</v>
      </c>
      <c r="BK39" s="862"/>
      <c r="BL39" s="892" t="s">
        <v>553</v>
      </c>
      <c r="BM39" s="862"/>
    </row>
    <row r="40" spans="1:65" ht="12" thickBot="1">
      <c r="A40" s="436"/>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437"/>
      <c r="AC40" s="578"/>
      <c r="AD40" s="575" t="s">
        <v>552</v>
      </c>
      <c r="AE40" s="575" t="s">
        <v>553</v>
      </c>
      <c r="AH40" s="855"/>
      <c r="AI40" s="575" t="s">
        <v>68</v>
      </c>
      <c r="AJ40" s="575" t="s">
        <v>69</v>
      </c>
      <c r="AK40" s="575" t="s">
        <v>68</v>
      </c>
      <c r="AL40" s="575" t="s">
        <v>69</v>
      </c>
      <c r="AN40" s="782"/>
      <c r="BD40" s="134"/>
      <c r="BE40" s="103" t="s">
        <v>553</v>
      </c>
      <c r="BF40" s="263" t="s">
        <v>552</v>
      </c>
      <c r="BI40" s="874"/>
      <c r="BJ40" s="259" t="s">
        <v>68</v>
      </c>
      <c r="BK40" s="260" t="s">
        <v>69</v>
      </c>
      <c r="BL40" s="259" t="s">
        <v>68</v>
      </c>
      <c r="BM40" s="260" t="s">
        <v>69</v>
      </c>
    </row>
    <row r="41" spans="1:65" ht="12" thickBot="1">
      <c r="A41" s="436"/>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437"/>
      <c r="AC41" s="575" t="s">
        <v>70</v>
      </c>
      <c r="AD41" s="761">
        <f>BF41</f>
        <v>0.234375</v>
      </c>
      <c r="AE41" s="681">
        <f>BE41</f>
        <v>0.96178343949044587</v>
      </c>
      <c r="AH41" s="575" t="s">
        <v>64</v>
      </c>
      <c r="AI41" s="703">
        <f>BJ41</f>
        <v>128</v>
      </c>
      <c r="AJ41" s="703">
        <f>BK41</f>
        <v>30</v>
      </c>
      <c r="AK41" s="703">
        <f>BL41</f>
        <v>157</v>
      </c>
      <c r="AL41" s="703">
        <f>BM41</f>
        <v>151</v>
      </c>
      <c r="AN41" s="782"/>
      <c r="BD41" s="33" t="s">
        <v>70</v>
      </c>
      <c r="BE41" s="133">
        <f>+BM41/+BL41</f>
        <v>0.96178343949044587</v>
      </c>
      <c r="BF41" s="130">
        <f>+BK41/+BJ41</f>
        <v>0.234375</v>
      </c>
      <c r="BI41" s="37" t="s">
        <v>64</v>
      </c>
      <c r="BJ41" s="257">
        <f>+集計・資料①!CT32</f>
        <v>128</v>
      </c>
      <c r="BK41" s="258">
        <f>+集計・資料①!CU32</f>
        <v>30</v>
      </c>
      <c r="BL41" s="257">
        <f>+集計・資料①!CV32</f>
        <v>157</v>
      </c>
      <c r="BM41" s="258">
        <f>+集計・資料①!CW32</f>
        <v>151</v>
      </c>
    </row>
    <row r="42" spans="1:65">
      <c r="A42" s="436"/>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437"/>
      <c r="AN42" s="782"/>
    </row>
    <row r="43" spans="1:65">
      <c r="A43" s="436"/>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437"/>
      <c r="AN43" s="782"/>
    </row>
    <row r="44" spans="1:65">
      <c r="A44" s="436"/>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437"/>
      <c r="AN44" s="782"/>
    </row>
    <row r="45" spans="1:65">
      <c r="A45" s="436"/>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437"/>
      <c r="AN45" s="782"/>
    </row>
    <row r="46" spans="1:65">
      <c r="A46" s="436"/>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437"/>
      <c r="AN46" s="782"/>
    </row>
    <row r="47" spans="1:65">
      <c r="A47" s="436"/>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437"/>
      <c r="AN47" s="782"/>
    </row>
    <row r="48" spans="1:65">
      <c r="A48" s="436"/>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437"/>
      <c r="AN48" s="782"/>
    </row>
    <row r="49" spans="1:40">
      <c r="A49" s="436"/>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437"/>
      <c r="AN49" s="782"/>
    </row>
    <row r="50" spans="1:40">
      <c r="A50" s="436"/>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437"/>
      <c r="AN50" s="782"/>
    </row>
    <row r="51" spans="1:40">
      <c r="A51" s="436"/>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437"/>
      <c r="AN51" s="782"/>
    </row>
    <row r="52" spans="1:40">
      <c r="A52" s="436"/>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437"/>
      <c r="AN52" s="782"/>
    </row>
    <row r="53" spans="1:40">
      <c r="A53" s="436"/>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437"/>
      <c r="AN53" s="782"/>
    </row>
    <row r="54" spans="1:40">
      <c r="A54" s="436"/>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437"/>
      <c r="AN54" s="782"/>
    </row>
    <row r="55" spans="1:40">
      <c r="A55" s="436"/>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437"/>
    </row>
    <row r="56" spans="1:40">
      <c r="A56" s="436"/>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437"/>
    </row>
    <row r="57" spans="1:40">
      <c r="A57" s="436"/>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437"/>
    </row>
    <row r="58" spans="1:40">
      <c r="A58" s="436"/>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437"/>
    </row>
    <row r="59" spans="1:40">
      <c r="A59" s="436"/>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437"/>
    </row>
    <row r="60" spans="1:40">
      <c r="A60" s="436"/>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437"/>
    </row>
    <row r="61" spans="1:40">
      <c r="A61" s="436"/>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437"/>
    </row>
    <row r="62" spans="1:40">
      <c r="A62" s="436"/>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437"/>
    </row>
    <row r="63" spans="1:40">
      <c r="A63" s="436"/>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437"/>
    </row>
    <row r="64" spans="1:40">
      <c r="A64" s="436"/>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437"/>
    </row>
    <row r="65" spans="1:27">
      <c r="A65" s="436"/>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437"/>
    </row>
    <row r="66" spans="1:27">
      <c r="A66" s="438"/>
      <c r="B66" s="439"/>
      <c r="C66" s="439"/>
      <c r="D66" s="439"/>
      <c r="E66" s="439"/>
      <c r="F66" s="439"/>
      <c r="G66" s="439"/>
      <c r="H66" s="439"/>
      <c r="I66" s="439"/>
      <c r="J66" s="439"/>
      <c r="K66" s="439"/>
      <c r="L66" s="439"/>
      <c r="M66" s="439"/>
      <c r="N66" s="439"/>
      <c r="O66" s="439"/>
      <c r="P66" s="439"/>
      <c r="Q66" s="439"/>
      <c r="R66" s="439"/>
      <c r="S66" s="439"/>
      <c r="T66" s="439"/>
      <c r="U66" s="439"/>
      <c r="V66" s="439"/>
      <c r="W66" s="439"/>
      <c r="X66" s="439"/>
      <c r="Y66" s="439"/>
      <c r="Z66" s="439"/>
      <c r="AA66" s="440"/>
    </row>
    <row r="67" spans="1:27"/>
  </sheetData>
  <mergeCells count="10">
    <mergeCell ref="B3:O14"/>
    <mergeCell ref="A1:B1"/>
    <mergeCell ref="BJ39:BK39"/>
    <mergeCell ref="BL39:BM39"/>
    <mergeCell ref="BI39:BI40"/>
    <mergeCell ref="V1:AA1"/>
    <mergeCell ref="AH39:AH40"/>
    <mergeCell ref="AI39:AJ39"/>
    <mergeCell ref="AK39:AL39"/>
    <mergeCell ref="AN16:AY28"/>
  </mergeCells>
  <phoneticPr fontId="4"/>
  <conditionalFormatting sqref="AD11:AD22">
    <cfRule type="top10" dxfId="36" priority="3" rank="3"/>
  </conditionalFormatting>
  <conditionalFormatting sqref="AZ12:AZ13">
    <cfRule type="top10" dxfId="35" priority="1" rank="1"/>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65" man="1"/>
    <brk id="54"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B00-000000000000}">
          <x14:formula1>
            <xm:f>業種リスト!$A$2:$A$14</xm:f>
          </x14:formula1>
          <xm:sqref>AP6:AR6</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4">
    <tabColor theme="9" tint="0.59999389629810485"/>
  </sheetPr>
  <dimension ref="A1:BH63"/>
  <sheetViews>
    <sheetView showGridLines="0" view="pageBreakPreview" topLeftCell="A37" zoomScaleNormal="100" zoomScaleSheetLayoutView="100" workbookViewId="0">
      <selection activeCell="B3" sqref="B3:M15"/>
    </sheetView>
  </sheetViews>
  <sheetFormatPr defaultColWidth="10.28515625" defaultRowHeight="10.5"/>
  <cols>
    <col min="1" max="27" width="3.5703125" style="282" customWidth="1"/>
    <col min="28" max="28" width="1.7109375" style="282" customWidth="1"/>
    <col min="29" max="29" width="14.85546875" style="282" customWidth="1"/>
    <col min="30" max="31" width="6.7109375" style="282" customWidth="1"/>
    <col min="32" max="32" width="4.42578125" style="282" customWidth="1"/>
    <col min="33" max="33" width="14.85546875" style="282" customWidth="1"/>
    <col min="34" max="36" width="6.7109375" style="282" customWidth="1"/>
    <col min="37" max="37" width="15.85546875" style="336" bestFit="1" customWidth="1"/>
    <col min="38" max="38" width="7.140625" style="336" bestFit="1" customWidth="1"/>
    <col min="39" max="39" width="5.42578125" style="336" bestFit="1" customWidth="1"/>
    <col min="40" max="41" width="7.140625" style="336" bestFit="1" customWidth="1"/>
    <col min="42" max="42" width="8.28515625" style="336" bestFit="1" customWidth="1"/>
    <col min="43" max="43" width="5.42578125" style="336" bestFit="1" customWidth="1"/>
    <col min="44" max="51" width="5.42578125" style="336" customWidth="1"/>
    <col min="52" max="52" width="1.7109375" style="282" customWidth="1"/>
    <col min="53" max="53" width="14.85546875" style="282" customWidth="1"/>
    <col min="54" max="55" width="6.7109375" style="282" customWidth="1"/>
    <col min="56" max="56" width="1.7109375" style="282" customWidth="1"/>
    <col min="57" max="57" width="14.85546875" style="282" customWidth="1"/>
    <col min="58" max="60" width="6.7109375" style="282" customWidth="1"/>
    <col min="61" max="16384" width="10.28515625" style="282"/>
  </cols>
  <sheetData>
    <row r="1" spans="1:60" ht="21" customHeight="1" thickBot="1">
      <c r="A1" s="902">
        <v>37</v>
      </c>
      <c r="B1" s="902"/>
      <c r="C1" s="496" t="s">
        <v>119</v>
      </c>
      <c r="D1" s="496"/>
      <c r="E1" s="496"/>
      <c r="F1" s="496"/>
      <c r="G1" s="496"/>
      <c r="H1" s="496"/>
      <c r="I1" s="496"/>
      <c r="J1" s="496"/>
      <c r="K1" s="496"/>
      <c r="L1" s="496"/>
      <c r="M1" s="496"/>
      <c r="N1" s="496"/>
      <c r="O1" s="496"/>
      <c r="P1" s="496"/>
      <c r="Q1" s="496"/>
      <c r="R1" s="496"/>
      <c r="S1" s="496"/>
      <c r="T1" s="496"/>
      <c r="U1" s="496"/>
      <c r="V1" s="904" t="s">
        <v>667</v>
      </c>
      <c r="W1" s="905"/>
      <c r="X1" s="905"/>
      <c r="Y1" s="905"/>
      <c r="Z1" s="905"/>
      <c r="AA1" s="905"/>
      <c r="AC1" s="282" t="s">
        <v>476</v>
      </c>
      <c r="BA1" s="282" t="s">
        <v>265</v>
      </c>
    </row>
    <row r="3" spans="1:60" ht="10.5" customHeight="1">
      <c r="B3" s="903" t="s">
        <v>861</v>
      </c>
      <c r="C3" s="903"/>
      <c r="D3" s="903"/>
      <c r="E3" s="903"/>
      <c r="F3" s="903"/>
      <c r="G3" s="903"/>
      <c r="H3" s="903"/>
      <c r="I3" s="903"/>
      <c r="J3" s="903"/>
      <c r="K3" s="903"/>
      <c r="L3" s="903"/>
      <c r="M3" s="903"/>
      <c r="O3" s="291"/>
      <c r="P3" s="462"/>
      <c r="Q3" s="459"/>
      <c r="R3" s="459"/>
      <c r="S3" s="459"/>
      <c r="T3" s="459"/>
      <c r="U3" s="459"/>
      <c r="V3" s="459"/>
      <c r="W3" s="459"/>
      <c r="X3" s="459"/>
      <c r="Y3" s="459"/>
      <c r="Z3" s="459"/>
      <c r="AA3" s="460"/>
      <c r="AC3" s="26" t="s">
        <v>276</v>
      </c>
      <c r="AD3" s="26"/>
      <c r="AE3" s="26"/>
      <c r="AG3" s="26" t="s">
        <v>131</v>
      </c>
      <c r="AH3" s="26"/>
      <c r="AI3" s="26"/>
      <c r="AJ3" s="26"/>
      <c r="AL3" s="336" t="s">
        <v>690</v>
      </c>
      <c r="BA3" s="26" t="s">
        <v>205</v>
      </c>
      <c r="BB3" s="26"/>
      <c r="BC3" s="26"/>
      <c r="BE3" s="26" t="s">
        <v>131</v>
      </c>
      <c r="BF3" s="26"/>
      <c r="BG3" s="26"/>
      <c r="BH3" s="26"/>
    </row>
    <row r="4" spans="1:60" ht="11.25" customHeight="1" thickBot="1">
      <c r="B4" s="903"/>
      <c r="C4" s="903"/>
      <c r="D4" s="903"/>
      <c r="E4" s="903"/>
      <c r="F4" s="903"/>
      <c r="G4" s="903"/>
      <c r="H4" s="903"/>
      <c r="I4" s="903"/>
      <c r="J4" s="903"/>
      <c r="K4" s="903"/>
      <c r="L4" s="903"/>
      <c r="M4" s="903"/>
      <c r="O4" s="291"/>
      <c r="P4" s="462"/>
      <c r="Q4" s="291"/>
      <c r="R4" s="291"/>
      <c r="S4" s="291"/>
      <c r="T4" s="291"/>
      <c r="U4" s="291"/>
      <c r="V4" s="291"/>
      <c r="W4" s="291"/>
      <c r="X4" s="291"/>
      <c r="Y4" s="291"/>
      <c r="Z4" s="291"/>
      <c r="AA4" s="462"/>
      <c r="AC4" s="26"/>
      <c r="AD4" s="26"/>
      <c r="AE4" s="26"/>
      <c r="AG4" s="26"/>
      <c r="AH4" s="26"/>
      <c r="AI4" s="26"/>
      <c r="AJ4" s="26"/>
      <c r="AL4" s="336" t="str">
        <f>CONCATENATE("女性管理職について、「いる」と回答した事業所は全体で",TEXT(AD6,"0.0％"),"となった。")</f>
        <v>女性管理職について、「いる」と回答した事業所は全体で39.5%となった。</v>
      </c>
      <c r="BA4" s="26"/>
      <c r="BB4" s="26"/>
      <c r="BC4" s="26"/>
      <c r="BE4" s="26"/>
      <c r="BF4" s="26"/>
      <c r="BG4" s="26"/>
      <c r="BH4" s="26"/>
    </row>
    <row r="5" spans="1:60" ht="11.25" customHeight="1" thickBot="1">
      <c r="B5" s="903"/>
      <c r="C5" s="903"/>
      <c r="D5" s="903"/>
      <c r="E5" s="903"/>
      <c r="F5" s="903"/>
      <c r="G5" s="903"/>
      <c r="H5" s="903"/>
      <c r="I5" s="903"/>
      <c r="J5" s="903"/>
      <c r="K5" s="903"/>
      <c r="L5" s="903"/>
      <c r="M5" s="903"/>
      <c r="O5" s="291"/>
      <c r="P5" s="462"/>
      <c r="Q5" s="291"/>
      <c r="R5" s="291"/>
      <c r="S5" s="291"/>
      <c r="T5" s="291"/>
      <c r="U5" s="291"/>
      <c r="V5" s="291"/>
      <c r="W5" s="291"/>
      <c r="X5" s="291"/>
      <c r="Y5" s="291"/>
      <c r="Z5" s="291"/>
      <c r="AA5" s="462"/>
      <c r="AC5" s="578"/>
      <c r="AD5" s="575" t="s">
        <v>130</v>
      </c>
      <c r="AE5" s="575" t="s">
        <v>641</v>
      </c>
      <c r="AG5" s="578"/>
      <c r="AH5" s="575" t="s">
        <v>218</v>
      </c>
      <c r="AI5" s="575" t="s">
        <v>642</v>
      </c>
      <c r="AJ5" s="575" t="s">
        <v>558</v>
      </c>
      <c r="AL5" s="336" t="s">
        <v>691</v>
      </c>
      <c r="AN5" s="779" t="s">
        <v>692</v>
      </c>
      <c r="AO5" s="779" t="s">
        <v>693</v>
      </c>
      <c r="AP5" s="779" t="s">
        <v>694</v>
      </c>
      <c r="AQ5" s="336" t="s">
        <v>695</v>
      </c>
      <c r="BA5" s="134"/>
      <c r="BB5" s="28" t="s">
        <v>130</v>
      </c>
      <c r="BC5" s="30" t="s">
        <v>642</v>
      </c>
      <c r="BE5" s="134"/>
      <c r="BF5" s="28" t="s">
        <v>218</v>
      </c>
      <c r="BG5" s="43" t="s">
        <v>642</v>
      </c>
      <c r="BH5" s="242" t="s">
        <v>558</v>
      </c>
    </row>
    <row r="6" spans="1:60" ht="11.25" customHeight="1" thickBot="1">
      <c r="B6" s="903"/>
      <c r="C6" s="903"/>
      <c r="D6" s="903"/>
      <c r="E6" s="903"/>
      <c r="F6" s="903"/>
      <c r="G6" s="903"/>
      <c r="H6" s="903"/>
      <c r="I6" s="903"/>
      <c r="J6" s="903"/>
      <c r="K6" s="903"/>
      <c r="L6" s="903"/>
      <c r="M6" s="903"/>
      <c r="O6" s="291"/>
      <c r="P6" s="462"/>
      <c r="Q6" s="291"/>
      <c r="R6" s="291"/>
      <c r="S6" s="291"/>
      <c r="T6" s="291"/>
      <c r="U6" s="291"/>
      <c r="V6" s="291"/>
      <c r="W6" s="291"/>
      <c r="X6" s="291"/>
      <c r="Y6" s="291"/>
      <c r="Z6" s="291"/>
      <c r="AA6" s="462"/>
      <c r="AC6" s="575" t="s">
        <v>558</v>
      </c>
      <c r="AD6" s="681">
        <f>BB6</f>
        <v>0.39492385786802031</v>
      </c>
      <c r="AE6" s="681">
        <f>BC6</f>
        <v>0.60507614213197969</v>
      </c>
      <c r="AG6" s="575" t="s">
        <v>558</v>
      </c>
      <c r="AH6" s="689">
        <f>BF6</f>
        <v>389</v>
      </c>
      <c r="AI6" s="689">
        <f>BG6</f>
        <v>596</v>
      </c>
      <c r="AJ6" s="689">
        <f>BH6</f>
        <v>985</v>
      </c>
      <c r="AL6" s="336" t="s">
        <v>797</v>
      </c>
      <c r="AN6" s="779" t="s">
        <v>715</v>
      </c>
      <c r="AO6" s="779" t="s">
        <v>697</v>
      </c>
      <c r="AP6" s="779" t="s">
        <v>714</v>
      </c>
      <c r="AQ6" s="336" t="s">
        <v>746</v>
      </c>
      <c r="BA6" s="31" t="s">
        <v>558</v>
      </c>
      <c r="BB6" s="130">
        <f>+BF6/+$BH6</f>
        <v>0.39492385786802031</v>
      </c>
      <c r="BC6" s="133">
        <f>+BG6/+$BH6</f>
        <v>0.60507614213197969</v>
      </c>
      <c r="BE6" s="31" t="s">
        <v>558</v>
      </c>
      <c r="BF6" s="38">
        <f>+集計・資料①!EH32</f>
        <v>389</v>
      </c>
      <c r="BG6" s="40">
        <f>+集計・資料①!EJ32</f>
        <v>596</v>
      </c>
      <c r="BH6" s="41">
        <f>+SUM(BF6:BG6)</f>
        <v>985</v>
      </c>
    </row>
    <row r="7" spans="1:60" ht="10.5" customHeight="1">
      <c r="B7" s="903"/>
      <c r="C7" s="903"/>
      <c r="D7" s="903"/>
      <c r="E7" s="903"/>
      <c r="F7" s="903"/>
      <c r="G7" s="903"/>
      <c r="H7" s="903"/>
      <c r="I7" s="903"/>
      <c r="J7" s="903"/>
      <c r="K7" s="903"/>
      <c r="L7" s="903"/>
      <c r="M7" s="903"/>
      <c r="O7" s="291"/>
      <c r="P7" s="462"/>
      <c r="Q7" s="291"/>
      <c r="R7" s="291"/>
      <c r="S7" s="291"/>
      <c r="T7" s="291"/>
      <c r="U7" s="291"/>
      <c r="V7" s="291"/>
      <c r="W7" s="291"/>
      <c r="X7" s="291"/>
      <c r="Y7" s="291"/>
      <c r="Z7" s="291"/>
      <c r="AA7" s="462"/>
      <c r="AG7" s="26"/>
      <c r="AH7" s="26"/>
      <c r="AI7" s="26"/>
      <c r="AJ7" s="26"/>
      <c r="AN7" s="779"/>
      <c r="AO7" s="779"/>
      <c r="AP7" s="779"/>
      <c r="BE7" s="26"/>
      <c r="BF7" s="26"/>
      <c r="BG7" s="26"/>
      <c r="BH7" s="26"/>
    </row>
    <row r="8" spans="1:60" ht="10.5" customHeight="1">
      <c r="B8" s="903"/>
      <c r="C8" s="903"/>
      <c r="D8" s="903"/>
      <c r="E8" s="903"/>
      <c r="F8" s="903"/>
      <c r="G8" s="903"/>
      <c r="H8" s="903"/>
      <c r="I8" s="903"/>
      <c r="J8" s="903"/>
      <c r="K8" s="903"/>
      <c r="L8" s="903"/>
      <c r="M8" s="903"/>
      <c r="O8" s="291"/>
      <c r="P8" s="462"/>
      <c r="Q8" s="291"/>
      <c r="R8" s="291"/>
      <c r="S8" s="291"/>
      <c r="T8" s="291"/>
      <c r="U8" s="291"/>
      <c r="V8" s="291"/>
      <c r="W8" s="291"/>
      <c r="X8" s="291"/>
      <c r="Y8" s="291"/>
      <c r="Z8" s="291"/>
      <c r="AA8" s="462"/>
      <c r="AC8" s="26" t="s">
        <v>206</v>
      </c>
      <c r="AD8" s="26"/>
      <c r="AE8" s="26"/>
      <c r="AG8" s="26" t="s">
        <v>75</v>
      </c>
      <c r="AH8" s="26"/>
      <c r="AI8" s="26"/>
      <c r="AJ8" s="26"/>
      <c r="AL8" s="336" t="str">
        <f>CONCATENATE(AL6,AN6,AO6,AP6,AQ6,AL7,AN7,AO7,AP7,AQ7)</f>
        <v>業種別では、全体的に「いない」との回答が多いが、「教育・学習支援業」「情報通信業」「医療・福祉」で女性管理職がいる割合が高い。</v>
      </c>
      <c r="BA8" s="26" t="s">
        <v>206</v>
      </c>
      <c r="BB8" s="26"/>
      <c r="BC8" s="26"/>
      <c r="BE8" s="26" t="s">
        <v>75</v>
      </c>
      <c r="BF8" s="26"/>
      <c r="BG8" s="26"/>
      <c r="BH8" s="26"/>
    </row>
    <row r="9" spans="1:60" ht="11.25" customHeight="1" thickBot="1">
      <c r="B9" s="903"/>
      <c r="C9" s="903"/>
      <c r="D9" s="903"/>
      <c r="E9" s="903"/>
      <c r="F9" s="903"/>
      <c r="G9" s="903"/>
      <c r="H9" s="903"/>
      <c r="I9" s="903"/>
      <c r="J9" s="903"/>
      <c r="K9" s="903"/>
      <c r="L9" s="903"/>
      <c r="M9" s="903"/>
      <c r="O9" s="291"/>
      <c r="P9" s="462"/>
      <c r="Q9" s="291"/>
      <c r="R9" s="291"/>
      <c r="S9" s="291"/>
      <c r="T9" s="291"/>
      <c r="U9" s="291"/>
      <c r="V9" s="291"/>
      <c r="W9" s="291"/>
      <c r="X9" s="291"/>
      <c r="Y9" s="291"/>
      <c r="Z9" s="291"/>
      <c r="AA9" s="462"/>
      <c r="AC9" s="26"/>
      <c r="AD9" s="26"/>
      <c r="AE9" s="26"/>
      <c r="AG9" s="26"/>
      <c r="AH9" s="26"/>
      <c r="AI9" s="26"/>
      <c r="AJ9" s="26"/>
      <c r="AL9" s="336" t="s">
        <v>698</v>
      </c>
      <c r="BA9" s="26"/>
      <c r="BB9" s="26"/>
      <c r="BC9" s="26"/>
      <c r="BE9" s="26"/>
      <c r="BF9" s="26"/>
      <c r="BG9" s="26"/>
      <c r="BH9" s="26"/>
    </row>
    <row r="10" spans="1:60" ht="11.25" customHeight="1" thickBot="1">
      <c r="B10" s="903"/>
      <c r="C10" s="903"/>
      <c r="D10" s="903"/>
      <c r="E10" s="903"/>
      <c r="F10" s="903"/>
      <c r="G10" s="903"/>
      <c r="H10" s="903"/>
      <c r="I10" s="903"/>
      <c r="J10" s="903"/>
      <c r="K10" s="903"/>
      <c r="L10" s="903"/>
      <c r="M10" s="903"/>
      <c r="O10" s="291"/>
      <c r="P10" s="462"/>
      <c r="Q10" s="291"/>
      <c r="R10" s="291"/>
      <c r="S10" s="291"/>
      <c r="T10" s="291"/>
      <c r="U10" s="291"/>
      <c r="V10" s="291"/>
      <c r="W10" s="291"/>
      <c r="X10" s="291"/>
      <c r="Y10" s="291"/>
      <c r="Z10" s="291"/>
      <c r="AA10" s="462"/>
      <c r="AC10" s="575" t="s">
        <v>550</v>
      </c>
      <c r="AD10" s="575" t="s">
        <v>219</v>
      </c>
      <c r="AE10" s="575" t="s">
        <v>642</v>
      </c>
      <c r="AG10" s="575" t="s">
        <v>550</v>
      </c>
      <c r="AH10" s="575" t="s">
        <v>219</v>
      </c>
      <c r="AI10" s="575" t="s">
        <v>642</v>
      </c>
      <c r="AJ10" s="575" t="s">
        <v>558</v>
      </c>
      <c r="AL10" s="336" t="s">
        <v>747</v>
      </c>
      <c r="BA10" s="27" t="s">
        <v>550</v>
      </c>
      <c r="BB10" s="263" t="s">
        <v>219</v>
      </c>
      <c r="BC10" s="103" t="s">
        <v>642</v>
      </c>
      <c r="BE10" s="27" t="s">
        <v>550</v>
      </c>
      <c r="BF10" s="28" t="s">
        <v>219</v>
      </c>
      <c r="BG10" s="121" t="s">
        <v>642</v>
      </c>
      <c r="BH10" s="285" t="s">
        <v>558</v>
      </c>
    </row>
    <row r="11" spans="1:60" ht="10.5" customHeight="1">
      <c r="B11" s="903"/>
      <c r="C11" s="903"/>
      <c r="D11" s="903"/>
      <c r="E11" s="903"/>
      <c r="F11" s="903"/>
      <c r="G11" s="903"/>
      <c r="H11" s="903"/>
      <c r="I11" s="903"/>
      <c r="J11" s="903"/>
      <c r="K11" s="903"/>
      <c r="L11" s="903"/>
      <c r="M11" s="903"/>
      <c r="O11" s="291"/>
      <c r="P11" s="462"/>
      <c r="Q11" s="291"/>
      <c r="R11" s="291"/>
      <c r="S11" s="291"/>
      <c r="T11" s="291"/>
      <c r="U11" s="291"/>
      <c r="V11" s="291"/>
      <c r="W11" s="291"/>
      <c r="X11" s="291"/>
      <c r="Y11" s="291"/>
      <c r="Z11" s="291"/>
      <c r="AA11" s="462"/>
      <c r="AC11" s="573" t="s">
        <v>403</v>
      </c>
      <c r="AD11" s="681">
        <f>BB22</f>
        <v>0.37320574162679426</v>
      </c>
      <c r="AE11" s="681">
        <f>BC22</f>
        <v>0.62679425837320579</v>
      </c>
      <c r="AG11" s="573" t="s">
        <v>403</v>
      </c>
      <c r="AH11" s="689">
        <f>BF22</f>
        <v>78</v>
      </c>
      <c r="AI11" s="689">
        <f>BG22</f>
        <v>131</v>
      </c>
      <c r="AJ11" s="689">
        <f>BH22</f>
        <v>209</v>
      </c>
      <c r="BA11" s="7" t="s">
        <v>544</v>
      </c>
      <c r="BB11" s="96">
        <f t="shared" ref="BB11:BB22" si="0">+BF11/+$BH11</f>
        <v>0.35</v>
      </c>
      <c r="BC11" s="73">
        <f t="shared" ref="BC11:BC21" si="1">+BG11/+$BH11</f>
        <v>0.65</v>
      </c>
      <c r="BE11" s="7" t="s">
        <v>544</v>
      </c>
      <c r="BF11" s="48">
        <f>+集計・資料①!EH8</f>
        <v>35</v>
      </c>
      <c r="BG11" s="288">
        <f>+集計・資料①!EJ8</f>
        <v>65</v>
      </c>
      <c r="BH11" s="253">
        <f t="shared" ref="BH11:BH23" si="2">+SUM(BF11:BG11)</f>
        <v>100</v>
      </c>
    </row>
    <row r="12" spans="1:60" ht="10.5" customHeight="1">
      <c r="B12" s="903"/>
      <c r="C12" s="903"/>
      <c r="D12" s="903"/>
      <c r="E12" s="903"/>
      <c r="F12" s="903"/>
      <c r="G12" s="903"/>
      <c r="H12" s="903"/>
      <c r="I12" s="903"/>
      <c r="J12" s="903"/>
      <c r="K12" s="903"/>
      <c r="L12" s="903"/>
      <c r="M12" s="903"/>
      <c r="O12" s="291"/>
      <c r="P12" s="462"/>
      <c r="Q12" s="291"/>
      <c r="R12" s="291"/>
      <c r="S12" s="291"/>
      <c r="T12" s="291"/>
      <c r="U12" s="291"/>
      <c r="V12" s="291"/>
      <c r="W12" s="291"/>
      <c r="X12" s="291"/>
      <c r="Y12" s="291"/>
      <c r="Z12" s="291"/>
      <c r="AA12" s="462"/>
      <c r="AC12" s="683" t="s">
        <v>404</v>
      </c>
      <c r="AD12" s="690">
        <f>BB21</f>
        <v>0.36842105263157893</v>
      </c>
      <c r="AE12" s="681">
        <f>BC21</f>
        <v>0.63157894736842102</v>
      </c>
      <c r="AG12" s="683" t="s">
        <v>404</v>
      </c>
      <c r="AH12" s="689">
        <f>BF21</f>
        <v>56</v>
      </c>
      <c r="AI12" s="689">
        <f>BG21</f>
        <v>96</v>
      </c>
      <c r="AJ12" s="689">
        <f>BH21</f>
        <v>152</v>
      </c>
      <c r="BA12" s="7" t="s">
        <v>545</v>
      </c>
      <c r="BB12" s="96">
        <f t="shared" si="0"/>
        <v>0.30088495575221241</v>
      </c>
      <c r="BC12" s="73">
        <f t="shared" si="1"/>
        <v>0.69911504424778759</v>
      </c>
      <c r="BE12" s="7" t="s">
        <v>545</v>
      </c>
      <c r="BF12" s="48">
        <f>+集計・資料①!EH10</f>
        <v>34</v>
      </c>
      <c r="BG12" s="288">
        <f>+集計・資料①!EJ10</f>
        <v>79</v>
      </c>
      <c r="BH12" s="253">
        <f t="shared" si="2"/>
        <v>113</v>
      </c>
    </row>
    <row r="13" spans="1:60" ht="10.5" customHeight="1">
      <c r="B13" s="903"/>
      <c r="C13" s="903"/>
      <c r="D13" s="903"/>
      <c r="E13" s="903"/>
      <c r="F13" s="903"/>
      <c r="G13" s="903"/>
      <c r="H13" s="903"/>
      <c r="I13" s="903"/>
      <c r="J13" s="903"/>
      <c r="K13" s="903"/>
      <c r="L13" s="903"/>
      <c r="M13" s="903"/>
      <c r="O13" s="291"/>
      <c r="P13" s="462"/>
      <c r="Q13" s="291"/>
      <c r="R13" s="291"/>
      <c r="S13" s="291"/>
      <c r="T13" s="291"/>
      <c r="U13" s="291"/>
      <c r="V13" s="291"/>
      <c r="W13" s="291"/>
      <c r="X13" s="291"/>
      <c r="Y13" s="291"/>
      <c r="Z13" s="291"/>
      <c r="AA13" s="462"/>
      <c r="AC13" s="573" t="s">
        <v>405</v>
      </c>
      <c r="AD13" s="690">
        <f>BB20</f>
        <v>0.8</v>
      </c>
      <c r="AE13" s="681">
        <f>BC20</f>
        <v>0.2</v>
      </c>
      <c r="AG13" s="573" t="s">
        <v>405</v>
      </c>
      <c r="AH13" s="689">
        <f>BF20</f>
        <v>4</v>
      </c>
      <c r="AI13" s="689">
        <f>BG20</f>
        <v>1</v>
      </c>
      <c r="AJ13" s="689">
        <f>BH20</f>
        <v>5</v>
      </c>
      <c r="BA13" s="7" t="s">
        <v>543</v>
      </c>
      <c r="BB13" s="96">
        <f t="shared" si="0"/>
        <v>0.80952380952380953</v>
      </c>
      <c r="BC13" s="73">
        <f t="shared" si="1"/>
        <v>0.19047619047619047</v>
      </c>
      <c r="BE13" s="7" t="s">
        <v>543</v>
      </c>
      <c r="BF13" s="48">
        <f>+集計・資料①!EH12</f>
        <v>17</v>
      </c>
      <c r="BG13" s="288">
        <f>+集計・資料①!EJ12</f>
        <v>4</v>
      </c>
      <c r="BH13" s="253">
        <f t="shared" si="2"/>
        <v>21</v>
      </c>
    </row>
    <row r="14" spans="1:60" ht="12" customHeight="1">
      <c r="B14" s="903"/>
      <c r="C14" s="903"/>
      <c r="D14" s="903"/>
      <c r="E14" s="903"/>
      <c r="F14" s="903"/>
      <c r="G14" s="903"/>
      <c r="H14" s="903"/>
      <c r="I14" s="903"/>
      <c r="J14" s="903"/>
      <c r="K14" s="903"/>
      <c r="L14" s="903"/>
      <c r="M14" s="903"/>
      <c r="O14" s="291"/>
      <c r="P14" s="462"/>
      <c r="Q14" s="291"/>
      <c r="R14" s="291"/>
      <c r="S14" s="291"/>
      <c r="T14" s="291"/>
      <c r="U14" s="291"/>
      <c r="V14" s="291"/>
      <c r="W14" s="291"/>
      <c r="X14" s="291"/>
      <c r="Y14" s="291"/>
      <c r="Z14" s="291"/>
      <c r="AA14" s="462"/>
      <c r="AC14" s="683" t="s">
        <v>406</v>
      </c>
      <c r="AD14" s="690">
        <f>BB19</f>
        <v>0</v>
      </c>
      <c r="AE14" s="681">
        <f>BC19</f>
        <v>1</v>
      </c>
      <c r="AG14" s="683" t="s">
        <v>406</v>
      </c>
      <c r="AH14" s="689">
        <f>BF19</f>
        <v>0</v>
      </c>
      <c r="AI14" s="689">
        <f>BG19</f>
        <v>11</v>
      </c>
      <c r="AJ14" s="689">
        <f>BH19</f>
        <v>11</v>
      </c>
      <c r="AL14" s="780" t="s">
        <v>699</v>
      </c>
      <c r="AM14" s="781"/>
      <c r="AN14" s="781"/>
      <c r="AO14" s="781"/>
      <c r="AP14" s="781"/>
      <c r="AQ14" s="781"/>
      <c r="AR14" s="781"/>
      <c r="AS14" s="781"/>
      <c r="AT14" s="781"/>
      <c r="AU14" s="781"/>
      <c r="AV14" s="781"/>
      <c r="AW14" s="781"/>
      <c r="BA14" s="7" t="s">
        <v>542</v>
      </c>
      <c r="BB14" s="96">
        <f t="shared" si="0"/>
        <v>0.61971830985915488</v>
      </c>
      <c r="BC14" s="73">
        <f t="shared" si="1"/>
        <v>0.38028169014084506</v>
      </c>
      <c r="BE14" s="7" t="s">
        <v>542</v>
      </c>
      <c r="BF14" s="48">
        <f>+集計・資料①!EH14</f>
        <v>88</v>
      </c>
      <c r="BG14" s="288">
        <f>+集計・資料①!EJ14</f>
        <v>54</v>
      </c>
      <c r="BH14" s="253">
        <f t="shared" si="2"/>
        <v>142</v>
      </c>
    </row>
    <row r="15" spans="1:60" ht="10.5" customHeight="1">
      <c r="B15" s="903"/>
      <c r="C15" s="903"/>
      <c r="D15" s="903"/>
      <c r="E15" s="903"/>
      <c r="F15" s="903"/>
      <c r="G15" s="903"/>
      <c r="H15" s="903"/>
      <c r="I15" s="903"/>
      <c r="J15" s="903"/>
      <c r="K15" s="903"/>
      <c r="L15" s="903"/>
      <c r="M15" s="903"/>
      <c r="O15" s="291"/>
      <c r="P15" s="462"/>
      <c r="Q15" s="464"/>
      <c r="R15" s="464"/>
      <c r="S15" s="464"/>
      <c r="T15" s="464"/>
      <c r="U15" s="464"/>
      <c r="V15" s="464"/>
      <c r="W15" s="464"/>
      <c r="X15" s="464"/>
      <c r="Y15" s="464"/>
      <c r="Z15" s="464"/>
      <c r="AA15" s="465"/>
      <c r="AC15" s="573" t="s">
        <v>407</v>
      </c>
      <c r="AD15" s="681">
        <f>BB18</f>
        <v>0.35294117647058826</v>
      </c>
      <c r="AE15" s="681">
        <f>BC18</f>
        <v>0.6470588235294118</v>
      </c>
      <c r="AG15" s="573" t="s">
        <v>407</v>
      </c>
      <c r="AH15" s="689">
        <f>BF18</f>
        <v>60</v>
      </c>
      <c r="AI15" s="689">
        <f>BG18</f>
        <v>110</v>
      </c>
      <c r="AJ15" s="689">
        <f>BH18</f>
        <v>170</v>
      </c>
      <c r="AL15" s="833" t="str">
        <f>CONCATENATE("　",AL4,CHAR(10),"　",AL8,CHAR(10),"　",AL10)</f>
        <v>　女性管理職について、「いる」と回答した事業所は全体で39.5%となった。
　業種別では、全体的に「いない」との回答が多いが、「教育・学習支援業」「情報通信業」「医療・福祉」で女性管理職がいる割合が高い。
　規模別では、規模が大きい事業所ほど、女性管理職がいる割合が高い。</v>
      </c>
      <c r="AM15" s="833"/>
      <c r="AN15" s="833"/>
      <c r="AO15" s="833"/>
      <c r="AP15" s="833"/>
      <c r="AQ15" s="833"/>
      <c r="AR15" s="833"/>
      <c r="AS15" s="833"/>
      <c r="AT15" s="833"/>
      <c r="AU15" s="833"/>
      <c r="AV15" s="833"/>
      <c r="AW15" s="833"/>
      <c r="BA15" s="7" t="s">
        <v>541</v>
      </c>
      <c r="BB15" s="96">
        <f t="shared" si="0"/>
        <v>0.2</v>
      </c>
      <c r="BC15" s="73">
        <f t="shared" si="1"/>
        <v>0.8</v>
      </c>
      <c r="BE15" s="7" t="s">
        <v>541</v>
      </c>
      <c r="BF15" s="48">
        <f>+集計・資料①!EH16</f>
        <v>6</v>
      </c>
      <c r="BG15" s="288">
        <f>+集計・資料①!EJ16</f>
        <v>24</v>
      </c>
      <c r="BH15" s="253">
        <f t="shared" si="2"/>
        <v>30</v>
      </c>
    </row>
    <row r="16" spans="1:60" ht="10.5" customHeight="1">
      <c r="AC16" s="683" t="s">
        <v>408</v>
      </c>
      <c r="AD16" s="690">
        <f>BB17</f>
        <v>0.3125</v>
      </c>
      <c r="AE16" s="681">
        <f>BC17</f>
        <v>0.6875</v>
      </c>
      <c r="AG16" s="683" t="s">
        <v>408</v>
      </c>
      <c r="AH16" s="689">
        <f>BF17</f>
        <v>5</v>
      </c>
      <c r="AI16" s="689">
        <f>BG17</f>
        <v>11</v>
      </c>
      <c r="AJ16" s="689">
        <f>BH17</f>
        <v>16</v>
      </c>
      <c r="AL16" s="833"/>
      <c r="AM16" s="833"/>
      <c r="AN16" s="833"/>
      <c r="AO16" s="833"/>
      <c r="AP16" s="833"/>
      <c r="AQ16" s="833"/>
      <c r="AR16" s="833"/>
      <c r="AS16" s="833"/>
      <c r="AT16" s="833"/>
      <c r="AU16" s="833"/>
      <c r="AV16" s="833"/>
      <c r="AW16" s="833"/>
      <c r="BA16" s="7" t="s">
        <v>546</v>
      </c>
      <c r="BB16" s="96">
        <f t="shared" si="0"/>
        <v>0.375</v>
      </c>
      <c r="BC16" s="73">
        <f t="shared" si="1"/>
        <v>0.625</v>
      </c>
      <c r="BE16" s="7" t="s">
        <v>546</v>
      </c>
      <c r="BF16" s="48">
        <f>+集計・資料①!EH18</f>
        <v>6</v>
      </c>
      <c r="BG16" s="288">
        <f>+集計・資料①!EJ18</f>
        <v>10</v>
      </c>
      <c r="BH16" s="253">
        <f t="shared" si="2"/>
        <v>16</v>
      </c>
    </row>
    <row r="17" spans="1:60">
      <c r="A17" s="458"/>
      <c r="B17" s="459"/>
      <c r="C17" s="459"/>
      <c r="D17" s="459"/>
      <c r="E17" s="459"/>
      <c r="F17" s="459"/>
      <c r="G17" s="459"/>
      <c r="H17" s="459"/>
      <c r="I17" s="459"/>
      <c r="J17" s="459"/>
      <c r="K17" s="459"/>
      <c r="L17" s="459"/>
      <c r="M17" s="459"/>
      <c r="N17" s="459"/>
      <c r="O17" s="459"/>
      <c r="P17" s="459"/>
      <c r="Q17" s="459"/>
      <c r="R17" s="459"/>
      <c r="S17" s="459"/>
      <c r="T17" s="459"/>
      <c r="U17" s="459"/>
      <c r="V17" s="459"/>
      <c r="W17" s="459"/>
      <c r="X17" s="459"/>
      <c r="Y17" s="459"/>
      <c r="Z17" s="459"/>
      <c r="AA17" s="460"/>
      <c r="AC17" s="573" t="s">
        <v>409</v>
      </c>
      <c r="AD17" s="681">
        <f>BB16</f>
        <v>0.375</v>
      </c>
      <c r="AE17" s="681">
        <f>BC16</f>
        <v>0.625</v>
      </c>
      <c r="AG17" s="573" t="s">
        <v>409</v>
      </c>
      <c r="AH17" s="689">
        <f>BF16</f>
        <v>6</v>
      </c>
      <c r="AI17" s="689">
        <f>BG16</f>
        <v>10</v>
      </c>
      <c r="AJ17" s="689">
        <f>BH16</f>
        <v>16</v>
      </c>
      <c r="AL17" s="833"/>
      <c r="AM17" s="833"/>
      <c r="AN17" s="833"/>
      <c r="AO17" s="833"/>
      <c r="AP17" s="833"/>
      <c r="AQ17" s="833"/>
      <c r="AR17" s="833"/>
      <c r="AS17" s="833"/>
      <c r="AT17" s="833"/>
      <c r="AU17" s="833"/>
      <c r="AV17" s="833"/>
      <c r="AW17" s="833"/>
      <c r="BA17" s="7" t="s">
        <v>540</v>
      </c>
      <c r="BB17" s="96">
        <f t="shared" si="0"/>
        <v>0.3125</v>
      </c>
      <c r="BC17" s="73">
        <f t="shared" si="1"/>
        <v>0.6875</v>
      </c>
      <c r="BE17" s="7" t="s">
        <v>540</v>
      </c>
      <c r="BF17" s="48">
        <f>+集計・資料①!EH20</f>
        <v>5</v>
      </c>
      <c r="BG17" s="288">
        <f>+集計・資料①!EJ20</f>
        <v>11</v>
      </c>
      <c r="BH17" s="253">
        <f t="shared" si="2"/>
        <v>16</v>
      </c>
    </row>
    <row r="18" spans="1:60">
      <c r="A18" s="461"/>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462"/>
      <c r="AC18" s="683" t="s">
        <v>410</v>
      </c>
      <c r="AD18" s="690">
        <f>BB15</f>
        <v>0.2</v>
      </c>
      <c r="AE18" s="681">
        <f>BC15</f>
        <v>0.8</v>
      </c>
      <c r="AG18" s="683" t="s">
        <v>410</v>
      </c>
      <c r="AH18" s="689">
        <f>BF15</f>
        <v>6</v>
      </c>
      <c r="AI18" s="689">
        <f>BG15</f>
        <v>24</v>
      </c>
      <c r="AJ18" s="689">
        <f>BH15</f>
        <v>30</v>
      </c>
      <c r="AL18" s="833"/>
      <c r="AM18" s="833"/>
      <c r="AN18" s="833"/>
      <c r="AO18" s="833"/>
      <c r="AP18" s="833"/>
      <c r="AQ18" s="833"/>
      <c r="AR18" s="833"/>
      <c r="AS18" s="833"/>
      <c r="AT18" s="833"/>
      <c r="AU18" s="833"/>
      <c r="AV18" s="833"/>
      <c r="AW18" s="833"/>
      <c r="BA18" s="7" t="s">
        <v>539</v>
      </c>
      <c r="BB18" s="96">
        <f t="shared" si="0"/>
        <v>0.35294117647058826</v>
      </c>
      <c r="BC18" s="73">
        <f t="shared" si="1"/>
        <v>0.6470588235294118</v>
      </c>
      <c r="BE18" s="7" t="s">
        <v>539</v>
      </c>
      <c r="BF18" s="48">
        <f>+集計・資料①!EH22</f>
        <v>60</v>
      </c>
      <c r="BG18" s="288">
        <f>+集計・資料①!EJ22</f>
        <v>110</v>
      </c>
      <c r="BH18" s="253">
        <f t="shared" si="2"/>
        <v>170</v>
      </c>
    </row>
    <row r="19" spans="1:60">
      <c r="A19" s="461"/>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462"/>
      <c r="AC19" s="573" t="s">
        <v>411</v>
      </c>
      <c r="AD19" s="761">
        <f>BB14</f>
        <v>0.61971830985915488</v>
      </c>
      <c r="AE19" s="681">
        <f>BC14</f>
        <v>0.38028169014084506</v>
      </c>
      <c r="AG19" s="573" t="s">
        <v>411</v>
      </c>
      <c r="AH19" s="689">
        <f>BF14</f>
        <v>88</v>
      </c>
      <c r="AI19" s="689">
        <f>BG14</f>
        <v>54</v>
      </c>
      <c r="AJ19" s="689">
        <f>BH14</f>
        <v>142</v>
      </c>
      <c r="AL19" s="833"/>
      <c r="AM19" s="833"/>
      <c r="AN19" s="833"/>
      <c r="AO19" s="833"/>
      <c r="AP19" s="833"/>
      <c r="AQ19" s="833"/>
      <c r="AR19" s="833"/>
      <c r="AS19" s="833"/>
      <c r="AT19" s="833"/>
      <c r="AU19" s="833"/>
      <c r="AV19" s="833"/>
      <c r="AW19" s="833"/>
      <c r="BA19" s="7" t="s">
        <v>538</v>
      </c>
      <c r="BB19" s="96">
        <f t="shared" si="0"/>
        <v>0</v>
      </c>
      <c r="BC19" s="73">
        <f t="shared" si="1"/>
        <v>1</v>
      </c>
      <c r="BE19" s="7" t="s">
        <v>538</v>
      </c>
      <c r="BF19" s="48">
        <f>+集計・資料①!EH24</f>
        <v>0</v>
      </c>
      <c r="BG19" s="288">
        <f>+集計・資料①!EJ24</f>
        <v>11</v>
      </c>
      <c r="BH19" s="253">
        <f t="shared" si="2"/>
        <v>11</v>
      </c>
    </row>
    <row r="20" spans="1:60">
      <c r="A20" s="461"/>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462"/>
      <c r="AC20" s="683" t="s">
        <v>412</v>
      </c>
      <c r="AD20" s="761">
        <f>BB13</f>
        <v>0.80952380952380953</v>
      </c>
      <c r="AE20" s="681">
        <f>BC13</f>
        <v>0.19047619047619047</v>
      </c>
      <c r="AG20" s="683" t="s">
        <v>412</v>
      </c>
      <c r="AH20" s="689">
        <f>BF13</f>
        <v>17</v>
      </c>
      <c r="AI20" s="689">
        <f>BG13</f>
        <v>4</v>
      </c>
      <c r="AJ20" s="689">
        <f>BH13</f>
        <v>21</v>
      </c>
      <c r="AL20" s="833"/>
      <c r="AM20" s="833"/>
      <c r="AN20" s="833"/>
      <c r="AO20" s="833"/>
      <c r="AP20" s="833"/>
      <c r="AQ20" s="833"/>
      <c r="AR20" s="833"/>
      <c r="AS20" s="833"/>
      <c r="AT20" s="833"/>
      <c r="AU20" s="833"/>
      <c r="AV20" s="833"/>
      <c r="AW20" s="833"/>
      <c r="BA20" s="7" t="s">
        <v>537</v>
      </c>
      <c r="BB20" s="293">
        <f t="shared" si="0"/>
        <v>0.8</v>
      </c>
      <c r="BC20" s="295">
        <f t="shared" si="1"/>
        <v>0.2</v>
      </c>
      <c r="BE20" s="7" t="s">
        <v>537</v>
      </c>
      <c r="BF20" s="48">
        <f>+集計・資料①!EH26</f>
        <v>4</v>
      </c>
      <c r="BG20" s="288">
        <f>+集計・資料①!EJ26</f>
        <v>1</v>
      </c>
      <c r="BH20" s="253">
        <f t="shared" si="2"/>
        <v>5</v>
      </c>
    </row>
    <row r="21" spans="1:60">
      <c r="A21" s="461"/>
      <c r="B21" s="291"/>
      <c r="C21" s="291"/>
      <c r="D21" s="291"/>
      <c r="E21" s="291"/>
      <c r="F21" s="291"/>
      <c r="G21" s="291"/>
      <c r="H21" s="291"/>
      <c r="I21" s="291"/>
      <c r="J21" s="291"/>
      <c r="K21" s="291"/>
      <c r="L21" s="291"/>
      <c r="M21" s="291"/>
      <c r="N21" s="291"/>
      <c r="O21" s="291"/>
      <c r="P21" s="291"/>
      <c r="Q21" s="291"/>
      <c r="R21" s="291"/>
      <c r="S21" s="291"/>
      <c r="T21" s="291"/>
      <c r="U21" s="291"/>
      <c r="V21" s="291"/>
      <c r="W21" s="291"/>
      <c r="X21" s="291"/>
      <c r="Y21" s="291"/>
      <c r="Z21" s="291"/>
      <c r="AA21" s="462"/>
      <c r="AC21" s="573" t="s">
        <v>413</v>
      </c>
      <c r="AD21" s="690">
        <f>BB12</f>
        <v>0.30088495575221241</v>
      </c>
      <c r="AE21" s="681">
        <f>BC12</f>
        <v>0.69911504424778759</v>
      </c>
      <c r="AG21" s="573" t="s">
        <v>413</v>
      </c>
      <c r="AH21" s="689">
        <f>BF12</f>
        <v>34</v>
      </c>
      <c r="AI21" s="689">
        <f>BG12</f>
        <v>79</v>
      </c>
      <c r="AJ21" s="689">
        <f>BH12</f>
        <v>113</v>
      </c>
      <c r="AL21" s="833"/>
      <c r="AM21" s="833"/>
      <c r="AN21" s="833"/>
      <c r="AO21" s="833"/>
      <c r="AP21" s="833"/>
      <c r="AQ21" s="833"/>
      <c r="AR21" s="833"/>
      <c r="AS21" s="833"/>
      <c r="AT21" s="833"/>
      <c r="AU21" s="833"/>
      <c r="AV21" s="833"/>
      <c r="AW21" s="833"/>
      <c r="BA21" s="16" t="s">
        <v>547</v>
      </c>
      <c r="BB21" s="96">
        <f t="shared" si="0"/>
        <v>0.36842105263157893</v>
      </c>
      <c r="BC21" s="73">
        <f t="shared" si="1"/>
        <v>0.63157894736842102</v>
      </c>
      <c r="BE21" s="16" t="s">
        <v>547</v>
      </c>
      <c r="BF21" s="48">
        <f>+集計・資料①!EH28</f>
        <v>56</v>
      </c>
      <c r="BG21" s="288">
        <f>+集計・資料①!EJ28</f>
        <v>96</v>
      </c>
      <c r="BH21" s="253">
        <f t="shared" si="2"/>
        <v>152</v>
      </c>
    </row>
    <row r="22" spans="1:60" ht="11.25" thickBot="1">
      <c r="A22" s="461"/>
      <c r="B22" s="291"/>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462"/>
      <c r="AC22" s="683" t="s">
        <v>414</v>
      </c>
      <c r="AD22" s="681">
        <f>BB11</f>
        <v>0.35</v>
      </c>
      <c r="AE22" s="681">
        <f>BC11</f>
        <v>0.65</v>
      </c>
      <c r="AG22" s="683" t="s">
        <v>414</v>
      </c>
      <c r="AH22" s="689">
        <f>BF11</f>
        <v>35</v>
      </c>
      <c r="AI22" s="689">
        <f>BG11</f>
        <v>65</v>
      </c>
      <c r="AJ22" s="689">
        <f>BH11</f>
        <v>100</v>
      </c>
      <c r="AL22" s="833"/>
      <c r="AM22" s="833"/>
      <c r="AN22" s="833"/>
      <c r="AO22" s="833"/>
      <c r="AP22" s="833"/>
      <c r="AQ22" s="833"/>
      <c r="AR22" s="833"/>
      <c r="AS22" s="833"/>
      <c r="AT22" s="833"/>
      <c r="AU22" s="833"/>
      <c r="AV22" s="833"/>
      <c r="AW22" s="833"/>
      <c r="BA22" s="10" t="s">
        <v>548</v>
      </c>
      <c r="BB22" s="55">
        <f t="shared" si="0"/>
        <v>0.37320574162679426</v>
      </c>
      <c r="BC22" s="57">
        <f>+BG22/+$BH22</f>
        <v>0.62679425837320579</v>
      </c>
      <c r="BE22" s="8" t="s">
        <v>548</v>
      </c>
      <c r="BF22" s="58">
        <f>+集計・資料①!EH30</f>
        <v>78</v>
      </c>
      <c r="BG22" s="289">
        <f>+集計・資料①!EJ30</f>
        <v>131</v>
      </c>
      <c r="BH22" s="261">
        <f t="shared" si="2"/>
        <v>209</v>
      </c>
    </row>
    <row r="23" spans="1:60" ht="11.25" thickBot="1">
      <c r="A23" s="461"/>
      <c r="B23" s="291"/>
      <c r="C23" s="291"/>
      <c r="D23" s="291"/>
      <c r="E23" s="291"/>
      <c r="F23" s="291"/>
      <c r="G23" s="291"/>
      <c r="H23" s="291"/>
      <c r="I23" s="291"/>
      <c r="J23" s="291"/>
      <c r="K23" s="291"/>
      <c r="L23" s="291"/>
      <c r="M23" s="291"/>
      <c r="N23" s="291"/>
      <c r="O23" s="291"/>
      <c r="P23" s="291"/>
      <c r="Q23" s="291"/>
      <c r="R23" s="291"/>
      <c r="S23" s="291"/>
      <c r="T23" s="291"/>
      <c r="U23" s="291"/>
      <c r="V23" s="291"/>
      <c r="W23" s="291"/>
      <c r="X23" s="291"/>
      <c r="Y23" s="291"/>
      <c r="Z23" s="291"/>
      <c r="AA23" s="462"/>
      <c r="AG23" s="575" t="s">
        <v>556</v>
      </c>
      <c r="AH23" s="704">
        <f>SUM(AH11:AH22)</f>
        <v>389</v>
      </c>
      <c r="AI23" s="704">
        <f>SUM(AI11:AI22)</f>
        <v>596</v>
      </c>
      <c r="AJ23" s="704">
        <f>SUM(AJ11:AJ22)</f>
        <v>985</v>
      </c>
      <c r="AL23" s="833"/>
      <c r="AM23" s="833"/>
      <c r="AN23" s="833"/>
      <c r="AO23" s="833"/>
      <c r="AP23" s="833"/>
      <c r="AQ23" s="833"/>
      <c r="AR23" s="833"/>
      <c r="AS23" s="833"/>
      <c r="AT23" s="833"/>
      <c r="AU23" s="833"/>
      <c r="AV23" s="833"/>
      <c r="AW23" s="833"/>
      <c r="BE23" s="33" t="s">
        <v>556</v>
      </c>
      <c r="BF23" s="286">
        <f>+SUM(BF11:BF22)</f>
        <v>389</v>
      </c>
      <c r="BG23" s="290">
        <f>+SUM(BG11:BG22)</f>
        <v>596</v>
      </c>
      <c r="BH23" s="262">
        <f t="shared" si="2"/>
        <v>985</v>
      </c>
    </row>
    <row r="24" spans="1:60">
      <c r="A24" s="461"/>
      <c r="B24" s="291"/>
      <c r="C24" s="291"/>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462"/>
      <c r="AG24" s="254"/>
      <c r="AH24" s="26"/>
      <c r="AI24" s="26"/>
      <c r="AJ24" s="26"/>
      <c r="AL24" s="833"/>
      <c r="AM24" s="833"/>
      <c r="AN24" s="833"/>
      <c r="AO24" s="833"/>
      <c r="AP24" s="833"/>
      <c r="AQ24" s="833"/>
      <c r="AR24" s="833"/>
      <c r="AS24" s="833"/>
      <c r="AT24" s="833"/>
      <c r="AU24" s="833"/>
      <c r="AV24" s="833"/>
      <c r="AW24" s="833"/>
      <c r="BE24" s="254"/>
      <c r="BF24" s="26"/>
      <c r="BG24" s="26"/>
      <c r="BH24" s="26"/>
    </row>
    <row r="25" spans="1:60">
      <c r="A25" s="461"/>
      <c r="B25" s="291"/>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462"/>
      <c r="AC25" s="26" t="s">
        <v>207</v>
      </c>
      <c r="AD25" s="255"/>
      <c r="AE25" s="255"/>
      <c r="AG25" s="26" t="s">
        <v>76</v>
      </c>
      <c r="AH25" s="255"/>
      <c r="AI25" s="255"/>
      <c r="AJ25" s="26"/>
      <c r="AL25" s="833"/>
      <c r="AM25" s="833"/>
      <c r="AN25" s="833"/>
      <c r="AO25" s="833"/>
      <c r="AP25" s="833"/>
      <c r="AQ25" s="833"/>
      <c r="AR25" s="833"/>
      <c r="AS25" s="833"/>
      <c r="AT25" s="833"/>
      <c r="AU25" s="833"/>
      <c r="AV25" s="833"/>
      <c r="AW25" s="833"/>
      <c r="BA25" s="26" t="s">
        <v>207</v>
      </c>
      <c r="BB25" s="255"/>
      <c r="BC25" s="255"/>
      <c r="BE25" s="26" t="s">
        <v>76</v>
      </c>
      <c r="BF25" s="255"/>
      <c r="BG25" s="255"/>
      <c r="BH25" s="26"/>
    </row>
    <row r="26" spans="1:60" ht="11.25" thickBot="1">
      <c r="A26" s="461"/>
      <c r="B26" s="291"/>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462"/>
      <c r="AC26" s="254"/>
      <c r="AD26" s="255"/>
      <c r="AE26" s="255"/>
      <c r="AG26" s="254"/>
      <c r="AH26" s="255"/>
      <c r="AI26" s="255"/>
      <c r="AJ26" s="26"/>
      <c r="AL26" s="833"/>
      <c r="AM26" s="833"/>
      <c r="AN26" s="833"/>
      <c r="AO26" s="833"/>
      <c r="AP26" s="833"/>
      <c r="AQ26" s="833"/>
      <c r="AR26" s="833"/>
      <c r="AS26" s="833"/>
      <c r="AT26" s="833"/>
      <c r="AU26" s="833"/>
      <c r="AV26" s="833"/>
      <c r="AW26" s="833"/>
      <c r="BA26" s="254"/>
      <c r="BB26" s="255"/>
      <c r="BC26" s="255"/>
      <c r="BE26" s="254"/>
      <c r="BF26" s="255"/>
      <c r="BG26" s="255"/>
      <c r="BH26" s="26"/>
    </row>
    <row r="27" spans="1:60" ht="11.25" thickBot="1">
      <c r="A27" s="461"/>
      <c r="B27" s="291"/>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462"/>
      <c r="AC27" s="575" t="s">
        <v>8</v>
      </c>
      <c r="AD27" s="575" t="s">
        <v>220</v>
      </c>
      <c r="AE27" s="575" t="s">
        <v>642</v>
      </c>
      <c r="AG27" s="575" t="s">
        <v>8</v>
      </c>
      <c r="AH27" s="575" t="s">
        <v>220</v>
      </c>
      <c r="AI27" s="575" t="s">
        <v>643</v>
      </c>
      <c r="AJ27" s="575" t="s">
        <v>558</v>
      </c>
      <c r="AL27" s="833"/>
      <c r="AM27" s="833"/>
      <c r="AN27" s="833"/>
      <c r="AO27" s="833"/>
      <c r="AP27" s="833"/>
      <c r="AQ27" s="833"/>
      <c r="AR27" s="833"/>
      <c r="AS27" s="833"/>
      <c r="AT27" s="833"/>
      <c r="AU27" s="833"/>
      <c r="AV27" s="833"/>
      <c r="AW27" s="833"/>
      <c r="BA27" s="31" t="s">
        <v>8</v>
      </c>
      <c r="BB27" s="263" t="s">
        <v>220</v>
      </c>
      <c r="BC27" s="103" t="s">
        <v>642</v>
      </c>
      <c r="BE27" s="31" t="s">
        <v>8</v>
      </c>
      <c r="BF27" s="28" t="s">
        <v>220</v>
      </c>
      <c r="BG27" s="43" t="s">
        <v>643</v>
      </c>
      <c r="BH27" s="242" t="s">
        <v>558</v>
      </c>
    </row>
    <row r="28" spans="1:60">
      <c r="A28" s="461"/>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462"/>
      <c r="AC28" s="577" t="s">
        <v>415</v>
      </c>
      <c r="AD28" s="690">
        <f>BB33</f>
        <v>0.3</v>
      </c>
      <c r="AE28" s="681">
        <f>BC33</f>
        <v>0.7</v>
      </c>
      <c r="AG28" s="577" t="s">
        <v>415</v>
      </c>
      <c r="AH28" s="689">
        <f>BF33</f>
        <v>132</v>
      </c>
      <c r="AI28" s="689">
        <f>BG33</f>
        <v>308</v>
      </c>
      <c r="AJ28" s="689">
        <f>BH33</f>
        <v>440</v>
      </c>
      <c r="BA28" s="106" t="s">
        <v>555</v>
      </c>
      <c r="BB28" s="90">
        <f t="shared" ref="BB28:BC33" si="3">+BF28/+$BH28</f>
        <v>0.83333333333333337</v>
      </c>
      <c r="BC28" s="91">
        <f t="shared" si="3"/>
        <v>0.16666666666666666</v>
      </c>
      <c r="BE28" s="67" t="s">
        <v>555</v>
      </c>
      <c r="BF28" s="48">
        <f>+集計・資料①!EH40</f>
        <v>5</v>
      </c>
      <c r="BG28" s="107">
        <f>+集計・資料①!EJ40</f>
        <v>1</v>
      </c>
      <c r="BH28" s="148">
        <f>+SUM(BF28:BG28)</f>
        <v>6</v>
      </c>
    </row>
    <row r="29" spans="1:60">
      <c r="A29" s="461"/>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462"/>
      <c r="AC29" s="577" t="s">
        <v>416</v>
      </c>
      <c r="AD29" s="690">
        <f>BB32</f>
        <v>0.4280442804428044</v>
      </c>
      <c r="AE29" s="681">
        <f>BC32</f>
        <v>0.5719557195571956</v>
      </c>
      <c r="AG29" s="577" t="s">
        <v>416</v>
      </c>
      <c r="AH29" s="689">
        <f>BF32</f>
        <v>116</v>
      </c>
      <c r="AI29" s="689">
        <f>BG32</f>
        <v>155</v>
      </c>
      <c r="AJ29" s="689">
        <f>BH32</f>
        <v>271</v>
      </c>
      <c r="BA29" s="108" t="s">
        <v>432</v>
      </c>
      <c r="BB29" s="96">
        <f t="shared" si="3"/>
        <v>0.75</v>
      </c>
      <c r="BC29" s="73">
        <f t="shared" si="3"/>
        <v>0.25</v>
      </c>
      <c r="BE29" s="70" t="s">
        <v>432</v>
      </c>
      <c r="BF29" s="48">
        <f>+集計・資料①!EH42</f>
        <v>9</v>
      </c>
      <c r="BG29" s="107">
        <f>+集計・資料①!EJ42</f>
        <v>3</v>
      </c>
      <c r="BH29" s="54">
        <f t="shared" ref="BH29:BH34" si="4">+SUM(BF29:BG29)</f>
        <v>12</v>
      </c>
    </row>
    <row r="30" spans="1:60">
      <c r="A30" s="461"/>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462"/>
      <c r="AC30" s="577" t="s">
        <v>417</v>
      </c>
      <c r="AD30" s="690">
        <f>BB31</f>
        <v>0.5</v>
      </c>
      <c r="AE30" s="681">
        <f>BC31</f>
        <v>0.5</v>
      </c>
      <c r="AG30" s="577" t="s">
        <v>417</v>
      </c>
      <c r="AH30" s="689">
        <f>BF31</f>
        <v>112</v>
      </c>
      <c r="AI30" s="689">
        <f>BG31</f>
        <v>112</v>
      </c>
      <c r="AJ30" s="689">
        <f>BH31</f>
        <v>224</v>
      </c>
      <c r="BA30" s="108" t="s">
        <v>433</v>
      </c>
      <c r="BB30" s="96">
        <f t="shared" si="3"/>
        <v>0.46875</v>
      </c>
      <c r="BC30" s="73">
        <f t="shared" si="3"/>
        <v>0.53125</v>
      </c>
      <c r="BE30" s="70" t="s">
        <v>433</v>
      </c>
      <c r="BF30" s="48">
        <f>+集計・資料①!EH44</f>
        <v>15</v>
      </c>
      <c r="BG30" s="107">
        <f>+集計・資料①!EJ44</f>
        <v>17</v>
      </c>
      <c r="BH30" s="54">
        <f t="shared" si="4"/>
        <v>32</v>
      </c>
    </row>
    <row r="31" spans="1:60">
      <c r="A31" s="461"/>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462"/>
      <c r="AC31" s="577" t="s">
        <v>418</v>
      </c>
      <c r="AD31" s="690">
        <f>BB30</f>
        <v>0.46875</v>
      </c>
      <c r="AE31" s="681">
        <f>BC30</f>
        <v>0.53125</v>
      </c>
      <c r="AG31" s="577" t="s">
        <v>418</v>
      </c>
      <c r="AH31" s="689">
        <f>BF30</f>
        <v>15</v>
      </c>
      <c r="AI31" s="689">
        <f>BG30</f>
        <v>17</v>
      </c>
      <c r="AJ31" s="689">
        <f>BH30</f>
        <v>32</v>
      </c>
      <c r="BA31" s="108" t="s">
        <v>434</v>
      </c>
      <c r="BB31" s="96">
        <f t="shared" si="3"/>
        <v>0.5</v>
      </c>
      <c r="BC31" s="73">
        <f t="shared" si="3"/>
        <v>0.5</v>
      </c>
      <c r="BE31" s="70" t="s">
        <v>434</v>
      </c>
      <c r="BF31" s="48">
        <f>+集計・資料①!EH46</f>
        <v>112</v>
      </c>
      <c r="BG31" s="107">
        <f>+集計・資料①!EJ46</f>
        <v>112</v>
      </c>
      <c r="BH31" s="54">
        <f t="shared" si="4"/>
        <v>224</v>
      </c>
    </row>
    <row r="32" spans="1:60">
      <c r="A32" s="461"/>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462"/>
      <c r="AC32" s="577" t="s">
        <v>419</v>
      </c>
      <c r="AD32" s="690">
        <f>BB29</f>
        <v>0.75</v>
      </c>
      <c r="AE32" s="681">
        <f>BC29</f>
        <v>0.25</v>
      </c>
      <c r="AG32" s="577" t="s">
        <v>419</v>
      </c>
      <c r="AH32" s="689">
        <f>BF29</f>
        <v>9</v>
      </c>
      <c r="AI32" s="689">
        <f>BG29</f>
        <v>3</v>
      </c>
      <c r="AJ32" s="689">
        <f>BH29</f>
        <v>12</v>
      </c>
      <c r="BA32" s="108" t="s">
        <v>435</v>
      </c>
      <c r="BB32" s="96">
        <f t="shared" si="3"/>
        <v>0.4280442804428044</v>
      </c>
      <c r="BC32" s="73">
        <f t="shared" si="3"/>
        <v>0.5719557195571956</v>
      </c>
      <c r="BE32" s="70" t="s">
        <v>435</v>
      </c>
      <c r="BF32" s="48">
        <f>+集計・資料①!EH48</f>
        <v>116</v>
      </c>
      <c r="BG32" s="107">
        <f>+集計・資料①!EJ48</f>
        <v>155</v>
      </c>
      <c r="BH32" s="54">
        <f t="shared" si="4"/>
        <v>271</v>
      </c>
    </row>
    <row r="33" spans="1:60" ht="11.25" thickBot="1">
      <c r="A33" s="461"/>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462"/>
      <c r="AC33" s="577" t="s">
        <v>420</v>
      </c>
      <c r="AD33" s="690">
        <f>BB28</f>
        <v>0.83333333333333337</v>
      </c>
      <c r="AE33" s="681">
        <f>BC28</f>
        <v>0.16666666666666666</v>
      </c>
      <c r="AG33" s="577" t="s">
        <v>420</v>
      </c>
      <c r="AH33" s="689">
        <f>BF28</f>
        <v>5</v>
      </c>
      <c r="AI33" s="689">
        <f>BG28</f>
        <v>1</v>
      </c>
      <c r="AJ33" s="689">
        <f>BH28</f>
        <v>6</v>
      </c>
      <c r="BA33" s="129" t="s">
        <v>436</v>
      </c>
      <c r="BB33" s="55">
        <f t="shared" si="3"/>
        <v>0.3</v>
      </c>
      <c r="BC33" s="57">
        <f t="shared" si="3"/>
        <v>0.7</v>
      </c>
      <c r="BE33" s="79" t="s">
        <v>436</v>
      </c>
      <c r="BF33" s="58">
        <f>+集計・資料①!EH50</f>
        <v>132</v>
      </c>
      <c r="BG33" s="137">
        <f>+集計・資料①!EJ50</f>
        <v>308</v>
      </c>
      <c r="BH33" s="61">
        <f t="shared" si="4"/>
        <v>440</v>
      </c>
    </row>
    <row r="34" spans="1:60" ht="11.25" thickBot="1">
      <c r="A34" s="461"/>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462"/>
      <c r="AG34" s="575" t="s">
        <v>556</v>
      </c>
      <c r="AH34" s="689">
        <f>SUM(AH28:AH33)</f>
        <v>389</v>
      </c>
      <c r="AI34" s="689">
        <f>SUM(AI28:AI33)</f>
        <v>596</v>
      </c>
      <c r="AJ34" s="689">
        <f>SUM(AJ28:AJ33)</f>
        <v>985</v>
      </c>
      <c r="BE34" s="37" t="s">
        <v>556</v>
      </c>
      <c r="BF34" s="101">
        <f>+集計・資料①!EH52</f>
        <v>389</v>
      </c>
      <c r="BG34" s="64">
        <f>+集計・資料①!EJ52</f>
        <v>596</v>
      </c>
      <c r="BH34" s="65">
        <f t="shared" si="4"/>
        <v>985</v>
      </c>
    </row>
    <row r="35" spans="1:60">
      <c r="A35" s="461"/>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462"/>
      <c r="AH35" s="693"/>
      <c r="AI35" s="693"/>
      <c r="BF35" s="128"/>
      <c r="BG35" s="128"/>
    </row>
    <row r="36" spans="1:60">
      <c r="A36" s="461"/>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462"/>
      <c r="AH36" s="291"/>
      <c r="AI36" s="291"/>
      <c r="AK36" s="782"/>
      <c r="BF36" s="291"/>
      <c r="BG36" s="291"/>
    </row>
    <row r="37" spans="1:60">
      <c r="A37" s="461"/>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462"/>
      <c r="AH37" s="693"/>
      <c r="AI37" s="693"/>
      <c r="AK37" s="783"/>
      <c r="BF37" s="128"/>
      <c r="BG37" s="128"/>
    </row>
    <row r="38" spans="1:60">
      <c r="A38" s="461"/>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462"/>
      <c r="AH38" s="291"/>
      <c r="AI38" s="291"/>
      <c r="AK38" s="782"/>
      <c r="BF38" s="291"/>
      <c r="BG38" s="291"/>
    </row>
    <row r="39" spans="1:60">
      <c r="A39" s="461"/>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462"/>
      <c r="AH39" s="693"/>
      <c r="AI39" s="693"/>
      <c r="AK39" s="783"/>
      <c r="BF39" s="128"/>
      <c r="BG39" s="128"/>
    </row>
    <row r="40" spans="1:60">
      <c r="A40" s="461"/>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462"/>
      <c r="AH40" s="291"/>
      <c r="AI40" s="291"/>
      <c r="AK40" s="782"/>
      <c r="BF40" s="291"/>
      <c r="BG40" s="291"/>
    </row>
    <row r="41" spans="1:60">
      <c r="A41" s="461"/>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462"/>
      <c r="AH41" s="693"/>
      <c r="AI41" s="693"/>
      <c r="AK41" s="783"/>
      <c r="BF41" s="128"/>
      <c r="BG41" s="128"/>
    </row>
    <row r="42" spans="1:60">
      <c r="A42" s="461"/>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462"/>
      <c r="AH42" s="693"/>
      <c r="AI42" s="693"/>
      <c r="AK42" s="782"/>
      <c r="BF42" s="128"/>
      <c r="BG42" s="128"/>
    </row>
    <row r="43" spans="1:60">
      <c r="A43" s="461"/>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462"/>
      <c r="AH43" s="128"/>
      <c r="AI43" s="128"/>
      <c r="AK43" s="783"/>
      <c r="BF43" s="128"/>
      <c r="BG43" s="128"/>
    </row>
    <row r="44" spans="1:60">
      <c r="A44" s="461"/>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462"/>
      <c r="AH44" s="128"/>
      <c r="AI44" s="128"/>
      <c r="AK44" s="782"/>
      <c r="BF44" s="128"/>
      <c r="BG44" s="128"/>
    </row>
    <row r="45" spans="1:60">
      <c r="A45" s="461"/>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462"/>
      <c r="AK45" s="783"/>
    </row>
    <row r="46" spans="1:60">
      <c r="A46" s="461"/>
      <c r="B46" s="291"/>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462"/>
      <c r="AK46" s="782"/>
    </row>
    <row r="47" spans="1:60">
      <c r="A47" s="461"/>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462"/>
      <c r="AK47" s="783"/>
    </row>
    <row r="48" spans="1:60">
      <c r="A48" s="461"/>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462"/>
      <c r="AK48" s="782"/>
    </row>
    <row r="49" spans="1:38">
      <c r="A49" s="461"/>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462"/>
      <c r="AK49" s="783"/>
    </row>
    <row r="50" spans="1:38">
      <c r="A50" s="461"/>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462"/>
      <c r="AK50" s="782"/>
      <c r="AL50" s="782"/>
    </row>
    <row r="51" spans="1:38">
      <c r="A51" s="461"/>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462"/>
      <c r="AK51" s="783"/>
      <c r="AL51" s="782"/>
    </row>
    <row r="52" spans="1:38">
      <c r="A52" s="461"/>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462"/>
      <c r="AK52" s="782"/>
      <c r="AL52" s="782"/>
    </row>
    <row r="53" spans="1:38">
      <c r="A53" s="461"/>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462"/>
      <c r="AK53" s="783"/>
      <c r="AL53" s="782"/>
    </row>
    <row r="54" spans="1:38">
      <c r="A54" s="461"/>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462"/>
      <c r="AK54" s="782"/>
      <c r="AL54" s="782"/>
    </row>
    <row r="55" spans="1:38">
      <c r="A55" s="461"/>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462"/>
    </row>
    <row r="56" spans="1:38">
      <c r="A56" s="461"/>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462"/>
    </row>
    <row r="57" spans="1:38">
      <c r="A57" s="461"/>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462"/>
    </row>
    <row r="58" spans="1:38">
      <c r="A58" s="461"/>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462"/>
    </row>
    <row r="59" spans="1:38">
      <c r="A59" s="461"/>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462"/>
    </row>
    <row r="60" spans="1:38">
      <c r="A60" s="461"/>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462"/>
    </row>
    <row r="61" spans="1:38">
      <c r="A61" s="461"/>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462"/>
    </row>
    <row r="62" spans="1:38">
      <c r="A62" s="461"/>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462"/>
    </row>
    <row r="63" spans="1:38">
      <c r="A63" s="463"/>
      <c r="B63" s="464"/>
      <c r="C63" s="464"/>
      <c r="D63" s="464"/>
      <c r="E63" s="464"/>
      <c r="F63" s="464"/>
      <c r="G63" s="464"/>
      <c r="H63" s="464"/>
      <c r="I63" s="464"/>
      <c r="J63" s="464"/>
      <c r="K63" s="464"/>
      <c r="L63" s="464"/>
      <c r="M63" s="464"/>
      <c r="N63" s="464"/>
      <c r="O63" s="464"/>
      <c r="P63" s="464"/>
      <c r="Q63" s="464"/>
      <c r="R63" s="464"/>
      <c r="S63" s="464"/>
      <c r="T63" s="464"/>
      <c r="U63" s="464"/>
      <c r="V63" s="464"/>
      <c r="W63" s="464"/>
      <c r="X63" s="464"/>
      <c r="Y63" s="464"/>
      <c r="Z63" s="464"/>
      <c r="AA63" s="465"/>
    </row>
  </sheetData>
  <mergeCells count="4">
    <mergeCell ref="A1:B1"/>
    <mergeCell ref="B3:M15"/>
    <mergeCell ref="V1:AA1"/>
    <mergeCell ref="AL15:AW27"/>
  </mergeCells>
  <phoneticPr fontId="4"/>
  <conditionalFormatting sqref="AD11:AD22">
    <cfRule type="top10" dxfId="34" priority="2" rank="2"/>
  </conditionalFormatting>
  <conditionalFormatting sqref="AD28:AD33">
    <cfRule type="expression" dxfId="33" priority="1">
      <formula>$AD28&gt;0.4</formula>
    </cfRule>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62" man="1"/>
    <brk id="51"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C00-000000000000}">
          <x14:formula1>
            <xm:f>業種リスト!$A$2:$A$14</xm:f>
          </x14:formula1>
          <xm:sqref>AN6:AP7</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5">
    <tabColor theme="9" tint="0.59999389629810485"/>
  </sheetPr>
  <dimension ref="A1:BU68"/>
  <sheetViews>
    <sheetView showGridLines="0" view="pageBreakPreview" zoomScaleNormal="100" zoomScaleSheetLayoutView="100" workbookViewId="0">
      <selection activeCell="B3" sqref="B3:K15"/>
    </sheetView>
  </sheetViews>
  <sheetFormatPr defaultColWidth="10.28515625" defaultRowHeight="12"/>
  <cols>
    <col min="1" max="27" width="3.85546875" style="272" customWidth="1"/>
    <col min="28" max="28" width="1.7109375" style="272" customWidth="1"/>
    <col min="29" max="29" width="15.140625" style="282" customWidth="1"/>
    <col min="30" max="37" width="9.28515625" style="282" customWidth="1"/>
    <col min="38" max="38" width="9.28515625" style="272" customWidth="1"/>
    <col min="39" max="39" width="8.28515625" style="336" customWidth="1"/>
    <col min="40" max="40" width="7.7109375" style="336" bestFit="1" customWidth="1"/>
    <col min="41" max="41" width="5.42578125" style="336" bestFit="1" customWidth="1"/>
    <col min="42" max="43" width="7.140625" style="336" bestFit="1" customWidth="1"/>
    <col min="44" max="44" width="8.28515625" style="336" bestFit="1" customWidth="1"/>
    <col min="45" max="45" width="5.42578125" style="336" bestFit="1" customWidth="1"/>
    <col min="46" max="51" width="5.42578125" style="336" customWidth="1"/>
    <col min="52" max="52" width="5.42578125" style="784" customWidth="1"/>
    <col min="53" max="53" width="1.7109375" style="272" customWidth="1"/>
    <col min="54" max="54" width="15.140625" style="282" customWidth="1"/>
    <col min="55" max="62" width="9.28515625" style="282" customWidth="1"/>
    <col min="63" max="63" width="9.28515625" style="272" customWidth="1"/>
    <col min="64" max="64" width="15.140625" style="282" customWidth="1"/>
    <col min="65" max="72" width="7" style="282" customWidth="1"/>
    <col min="73" max="73" width="7" style="272" customWidth="1"/>
    <col min="74" max="16384" width="10.28515625" style="272"/>
  </cols>
  <sheetData>
    <row r="1" spans="1:72" ht="21" customHeight="1" thickBot="1">
      <c r="A1" s="906">
        <v>38</v>
      </c>
      <c r="B1" s="906"/>
      <c r="C1" s="271" t="s">
        <v>120</v>
      </c>
      <c r="D1" s="271"/>
      <c r="E1" s="271"/>
      <c r="F1" s="271"/>
      <c r="G1" s="271"/>
      <c r="H1" s="271"/>
      <c r="I1" s="271"/>
      <c r="J1" s="271"/>
      <c r="K1" s="271"/>
      <c r="L1" s="271"/>
      <c r="M1" s="271"/>
      <c r="N1" s="271"/>
      <c r="O1" s="271"/>
      <c r="P1" s="271"/>
      <c r="Q1" s="271"/>
      <c r="R1" s="271"/>
      <c r="S1" s="271"/>
      <c r="T1" s="271"/>
      <c r="U1" s="271"/>
      <c r="V1" s="904" t="s">
        <v>666</v>
      </c>
      <c r="W1" s="908"/>
      <c r="X1" s="908"/>
      <c r="Y1" s="908"/>
      <c r="Z1" s="908"/>
      <c r="AA1" s="908"/>
      <c r="AB1" s="705"/>
      <c r="AC1" s="282" t="s">
        <v>475</v>
      </c>
      <c r="AD1" s="706"/>
      <c r="AE1" s="706"/>
      <c r="AF1" s="706"/>
      <c r="AG1" s="706"/>
      <c r="AH1" s="706"/>
      <c r="AI1" s="706"/>
      <c r="AJ1" s="706"/>
      <c r="AK1" s="706"/>
      <c r="AL1" s="706"/>
      <c r="BB1" s="282" t="s">
        <v>267</v>
      </c>
      <c r="BC1" s="272"/>
      <c r="BD1" s="272"/>
      <c r="BE1" s="272"/>
      <c r="BF1" s="272"/>
      <c r="BG1" s="272"/>
      <c r="BH1" s="272"/>
      <c r="BI1" s="272"/>
      <c r="BJ1" s="272"/>
      <c r="BM1" s="272"/>
      <c r="BN1" s="272"/>
      <c r="BO1" s="272"/>
      <c r="BP1" s="272"/>
      <c r="BQ1" s="272"/>
      <c r="BR1" s="272"/>
      <c r="BS1" s="272"/>
      <c r="BT1" s="272"/>
    </row>
    <row r="2" spans="1:72">
      <c r="AB2" s="706"/>
      <c r="AC2" s="706"/>
      <c r="AD2" s="706"/>
      <c r="AE2" s="706"/>
      <c r="AF2" s="706"/>
      <c r="AG2" s="706"/>
      <c r="AH2" s="706"/>
      <c r="AI2" s="706"/>
      <c r="AJ2" s="706"/>
      <c r="AK2" s="706"/>
      <c r="AL2" s="706"/>
      <c r="BB2" s="272"/>
      <c r="BC2" s="272"/>
      <c r="BD2" s="272"/>
      <c r="BE2" s="272"/>
      <c r="BF2" s="272"/>
      <c r="BG2" s="272"/>
      <c r="BH2" s="272"/>
      <c r="BI2" s="272"/>
      <c r="BJ2" s="272"/>
      <c r="BL2" s="272"/>
      <c r="BM2" s="272"/>
      <c r="BN2" s="272"/>
      <c r="BO2" s="272"/>
      <c r="BP2" s="272"/>
      <c r="BQ2" s="272"/>
      <c r="BR2" s="272"/>
      <c r="BS2" s="272"/>
      <c r="BT2" s="272"/>
    </row>
    <row r="3" spans="1:72">
      <c r="B3" s="903" t="s">
        <v>862</v>
      </c>
      <c r="C3" s="907"/>
      <c r="D3" s="907"/>
      <c r="E3" s="907"/>
      <c r="F3" s="907"/>
      <c r="G3" s="907"/>
      <c r="H3" s="907"/>
      <c r="I3" s="907"/>
      <c r="J3" s="907"/>
      <c r="K3" s="907"/>
      <c r="M3" s="273"/>
      <c r="N3" s="274"/>
      <c r="O3" s="274"/>
      <c r="P3" s="274"/>
      <c r="Q3" s="274"/>
      <c r="R3" s="274"/>
      <c r="S3" s="274"/>
      <c r="T3" s="274"/>
      <c r="U3" s="274"/>
      <c r="V3" s="274"/>
      <c r="W3" s="274"/>
      <c r="X3" s="274"/>
      <c r="Y3" s="274"/>
      <c r="Z3" s="274"/>
      <c r="AA3" s="275"/>
      <c r="AB3" s="706"/>
      <c r="AC3" s="282" t="s">
        <v>140</v>
      </c>
      <c r="AL3" s="706"/>
      <c r="AN3" s="336" t="s">
        <v>690</v>
      </c>
      <c r="BB3" s="282" t="s">
        <v>140</v>
      </c>
    </row>
    <row r="4" spans="1:72" ht="12.75" thickBot="1">
      <c r="B4" s="907"/>
      <c r="C4" s="907"/>
      <c r="D4" s="907"/>
      <c r="E4" s="907"/>
      <c r="F4" s="907"/>
      <c r="G4" s="907"/>
      <c r="H4" s="907"/>
      <c r="I4" s="907"/>
      <c r="J4" s="907"/>
      <c r="K4" s="907"/>
      <c r="M4" s="276"/>
      <c r="N4" s="277"/>
      <c r="O4" s="277"/>
      <c r="P4" s="277"/>
      <c r="Q4" s="277"/>
      <c r="R4" s="277"/>
      <c r="S4" s="277"/>
      <c r="T4" s="277"/>
      <c r="U4" s="277"/>
      <c r="V4" s="277"/>
      <c r="W4" s="277"/>
      <c r="X4" s="277"/>
      <c r="Y4" s="277"/>
      <c r="Z4" s="277"/>
      <c r="AA4" s="278"/>
      <c r="AB4" s="706"/>
      <c r="AC4" s="706"/>
      <c r="AD4" s="706"/>
      <c r="AE4" s="706"/>
      <c r="AF4" s="706"/>
      <c r="AG4" s="706"/>
      <c r="AH4" s="706"/>
      <c r="AI4" s="706"/>
      <c r="AJ4" s="706"/>
      <c r="AK4" s="706"/>
      <c r="AL4" s="706"/>
      <c r="AN4" s="336" t="str">
        <f>CONCATENATE("女性管理職の割合について、「50％以上」と回答した事業所が全体で",TEXT(AJ6,"0.0％"),"となった（前年:",TEXT(AX5,"0.0％"),"）。")</f>
        <v>女性管理職の割合について、「50％以上」と回答した事業所が全体で23.8%となった（前年:24.9%）。</v>
      </c>
      <c r="AX4" s="779" t="s">
        <v>732</v>
      </c>
      <c r="BB4" s="272"/>
      <c r="BC4" s="272"/>
      <c r="BD4" s="272"/>
      <c r="BE4" s="272"/>
      <c r="BF4" s="272"/>
      <c r="BG4" s="272"/>
      <c r="BH4" s="272"/>
      <c r="BI4" s="272"/>
      <c r="BJ4" s="272"/>
    </row>
    <row r="5" spans="1:72" ht="27.75" customHeight="1" thickBot="1">
      <c r="B5" s="907"/>
      <c r="C5" s="907"/>
      <c r="D5" s="907"/>
      <c r="E5" s="907"/>
      <c r="F5" s="907"/>
      <c r="G5" s="907"/>
      <c r="H5" s="907"/>
      <c r="I5" s="907"/>
      <c r="J5" s="907"/>
      <c r="K5" s="907"/>
      <c r="M5" s="276"/>
      <c r="N5" s="277"/>
      <c r="O5" s="277"/>
      <c r="P5" s="277"/>
      <c r="Q5" s="277"/>
      <c r="R5" s="277"/>
      <c r="S5" s="277"/>
      <c r="T5" s="277"/>
      <c r="U5" s="277"/>
      <c r="V5" s="277"/>
      <c r="W5" s="277"/>
      <c r="X5" s="277"/>
      <c r="Y5" s="277"/>
      <c r="Z5" s="277"/>
      <c r="AA5" s="278"/>
      <c r="AB5" s="706"/>
      <c r="AC5" s="590"/>
      <c r="AD5" s="587" t="s">
        <v>222</v>
      </c>
      <c r="AE5" s="588" t="s">
        <v>223</v>
      </c>
      <c r="AF5" s="588" t="s">
        <v>224</v>
      </c>
      <c r="AG5" s="588" t="s">
        <v>221</v>
      </c>
      <c r="AH5" s="588" t="s">
        <v>225</v>
      </c>
      <c r="AI5" s="588" t="s">
        <v>226</v>
      </c>
      <c r="AJ5" s="587" t="s">
        <v>227</v>
      </c>
      <c r="AK5" s="707" t="s">
        <v>557</v>
      </c>
      <c r="AL5" s="706"/>
      <c r="AM5" s="785"/>
      <c r="AN5" s="336" t="s">
        <v>691</v>
      </c>
      <c r="AP5" s="779" t="s">
        <v>733</v>
      </c>
      <c r="AQ5" s="779" t="s">
        <v>734</v>
      </c>
      <c r="AR5" s="779" t="s">
        <v>735</v>
      </c>
      <c r="AX5" s="681">
        <v>0.249</v>
      </c>
      <c r="AZ5" s="786"/>
      <c r="BB5" s="297"/>
      <c r="BC5" s="466" t="s">
        <v>222</v>
      </c>
      <c r="BD5" s="467" t="s">
        <v>223</v>
      </c>
      <c r="BE5" s="467" t="s">
        <v>224</v>
      </c>
      <c r="BF5" s="467" t="s">
        <v>221</v>
      </c>
      <c r="BG5" s="467" t="s">
        <v>225</v>
      </c>
      <c r="BH5" s="467" t="s">
        <v>226</v>
      </c>
      <c r="BI5" s="468" t="s">
        <v>227</v>
      </c>
      <c r="BJ5" s="469" t="s">
        <v>557</v>
      </c>
    </row>
    <row r="6" spans="1:72" ht="17.25" customHeight="1" thickBot="1">
      <c r="B6" s="907"/>
      <c r="C6" s="907"/>
      <c r="D6" s="907"/>
      <c r="E6" s="907"/>
      <c r="F6" s="907"/>
      <c r="G6" s="907"/>
      <c r="H6" s="907"/>
      <c r="I6" s="907"/>
      <c r="J6" s="907"/>
      <c r="K6" s="907"/>
      <c r="M6" s="276"/>
      <c r="N6" s="277"/>
      <c r="O6" s="277"/>
      <c r="P6" s="277"/>
      <c r="Q6" s="277"/>
      <c r="R6" s="277"/>
      <c r="S6" s="277"/>
      <c r="T6" s="277"/>
      <c r="U6" s="277"/>
      <c r="V6" s="277"/>
      <c r="W6" s="277"/>
      <c r="X6" s="277"/>
      <c r="Y6" s="277"/>
      <c r="Z6" s="277"/>
      <c r="AA6" s="278"/>
      <c r="AB6" s="706"/>
      <c r="AC6" s="589" t="s">
        <v>558</v>
      </c>
      <c r="AD6" s="681">
        <f>BC6</f>
        <v>0.36905871388630007</v>
      </c>
      <c r="AE6" s="681">
        <f t="shared" ref="AE6:AK6" si="0">BD6</f>
        <v>1.863932898415657E-3</v>
      </c>
      <c r="AF6" s="681">
        <f t="shared" si="0"/>
        <v>1.4911463187325256E-2</v>
      </c>
      <c r="AG6" s="681">
        <f t="shared" si="0"/>
        <v>3.2618825722273995E-2</v>
      </c>
      <c r="AH6" s="681">
        <f t="shared" si="0"/>
        <v>6.6169617893755819E-2</v>
      </c>
      <c r="AI6" s="681">
        <f t="shared" si="0"/>
        <v>7.4557315936626279E-3</v>
      </c>
      <c r="AJ6" s="761">
        <f t="shared" si="0"/>
        <v>0.23765144454799628</v>
      </c>
      <c r="AK6" s="681">
        <f t="shared" si="0"/>
        <v>0.27027027027027029</v>
      </c>
      <c r="AL6" s="706"/>
      <c r="AM6" s="785"/>
      <c r="AN6" s="336" t="s">
        <v>739</v>
      </c>
      <c r="AP6" s="779" t="s">
        <v>715</v>
      </c>
      <c r="AQ6" s="779" t="s">
        <v>714</v>
      </c>
      <c r="AR6" s="779"/>
      <c r="AS6" s="336" t="s">
        <v>795</v>
      </c>
      <c r="AZ6" s="787"/>
      <c r="BB6" s="296" t="s">
        <v>558</v>
      </c>
      <c r="BC6" s="318">
        <f t="shared" ref="BC6:BJ6" si="1">+BC34/$BK34</f>
        <v>0.36905871388630007</v>
      </c>
      <c r="BD6" s="318">
        <f t="shared" si="1"/>
        <v>1.863932898415657E-3</v>
      </c>
      <c r="BE6" s="318">
        <f t="shared" si="1"/>
        <v>1.4911463187325256E-2</v>
      </c>
      <c r="BF6" s="318">
        <f t="shared" si="1"/>
        <v>3.2618825722273995E-2</v>
      </c>
      <c r="BG6" s="318">
        <f t="shared" si="1"/>
        <v>6.6169617893755819E-2</v>
      </c>
      <c r="BH6" s="318">
        <f t="shared" si="1"/>
        <v>7.4557315936626279E-3</v>
      </c>
      <c r="BI6" s="318">
        <f t="shared" si="1"/>
        <v>0.23765144454799628</v>
      </c>
      <c r="BJ6" s="318">
        <f t="shared" si="1"/>
        <v>0.27027027027027029</v>
      </c>
    </row>
    <row r="7" spans="1:72">
      <c r="B7" s="907"/>
      <c r="C7" s="907"/>
      <c r="D7" s="907"/>
      <c r="E7" s="907"/>
      <c r="F7" s="907"/>
      <c r="G7" s="907"/>
      <c r="H7" s="907"/>
      <c r="I7" s="907"/>
      <c r="J7" s="907"/>
      <c r="K7" s="907"/>
      <c r="M7" s="276"/>
      <c r="N7" s="277"/>
      <c r="O7" s="277"/>
      <c r="P7" s="277"/>
      <c r="Q7" s="277"/>
      <c r="R7" s="277"/>
      <c r="S7" s="277"/>
      <c r="T7" s="277"/>
      <c r="U7" s="277"/>
      <c r="V7" s="277"/>
      <c r="W7" s="277"/>
      <c r="X7" s="277"/>
      <c r="Y7" s="277"/>
      <c r="Z7" s="277"/>
      <c r="AA7" s="278"/>
      <c r="AB7" s="706"/>
      <c r="AL7" s="706"/>
      <c r="AM7" s="688"/>
      <c r="AN7" s="336" t="str">
        <f>CONCATENATE(AN6,AP6,AQ6,AR6,AS6)</f>
        <v>業種別では、「教育・学習支援業」「医療・福祉」が「50％以上」いる区分の中で、割合が他業種と比べ高い。</v>
      </c>
    </row>
    <row r="8" spans="1:72" ht="12.75" thickBot="1">
      <c r="B8" s="907"/>
      <c r="C8" s="907"/>
      <c r="D8" s="907"/>
      <c r="E8" s="907"/>
      <c r="F8" s="907"/>
      <c r="G8" s="907"/>
      <c r="H8" s="907"/>
      <c r="I8" s="907"/>
      <c r="J8" s="907"/>
      <c r="K8" s="907"/>
      <c r="M8" s="276"/>
      <c r="N8" s="277"/>
      <c r="O8" s="277"/>
      <c r="P8" s="277"/>
      <c r="Q8" s="277"/>
      <c r="R8" s="277"/>
      <c r="S8" s="277"/>
      <c r="T8" s="277"/>
      <c r="U8" s="277"/>
      <c r="V8" s="277"/>
      <c r="W8" s="277"/>
      <c r="X8" s="277"/>
      <c r="Y8" s="277"/>
      <c r="Z8" s="277"/>
      <c r="AA8" s="278"/>
      <c r="AB8" s="706"/>
      <c r="AC8" s="282" t="s">
        <v>141</v>
      </c>
      <c r="AD8" s="706"/>
      <c r="AE8" s="706"/>
      <c r="AF8" s="706"/>
      <c r="AG8" s="706"/>
      <c r="AH8" s="706"/>
      <c r="AI8" s="706"/>
      <c r="AJ8" s="706"/>
      <c r="AK8" s="706"/>
      <c r="AL8" s="706"/>
      <c r="AN8" s="336" t="s">
        <v>698</v>
      </c>
      <c r="BB8" s="282" t="s">
        <v>141</v>
      </c>
      <c r="BC8" s="272"/>
      <c r="BD8" s="272"/>
      <c r="BE8" s="272"/>
      <c r="BF8" s="272"/>
      <c r="BG8" s="272"/>
      <c r="BH8" s="272"/>
      <c r="BI8" s="272"/>
      <c r="BJ8" s="272"/>
    </row>
    <row r="9" spans="1:72" ht="27.75" customHeight="1" thickBot="1">
      <c r="B9" s="907"/>
      <c r="C9" s="907"/>
      <c r="D9" s="907"/>
      <c r="E9" s="907"/>
      <c r="F9" s="907"/>
      <c r="G9" s="907"/>
      <c r="H9" s="907"/>
      <c r="I9" s="907"/>
      <c r="J9" s="907"/>
      <c r="K9" s="907"/>
      <c r="M9" s="276"/>
      <c r="N9" s="277"/>
      <c r="O9" s="277"/>
      <c r="P9" s="277"/>
      <c r="Q9" s="277"/>
      <c r="R9" s="277"/>
      <c r="S9" s="277"/>
      <c r="T9" s="277"/>
      <c r="U9" s="277"/>
      <c r="V9" s="277"/>
      <c r="W9" s="277"/>
      <c r="X9" s="277"/>
      <c r="Y9" s="277"/>
      <c r="Z9" s="277"/>
      <c r="AA9" s="278"/>
      <c r="AB9" s="706"/>
      <c r="AC9" s="575" t="s">
        <v>550</v>
      </c>
      <c r="AD9" s="587" t="s">
        <v>222</v>
      </c>
      <c r="AE9" s="588" t="s">
        <v>223</v>
      </c>
      <c r="AF9" s="588" t="s">
        <v>224</v>
      </c>
      <c r="AG9" s="588" t="s">
        <v>221</v>
      </c>
      <c r="AH9" s="588" t="s">
        <v>225</v>
      </c>
      <c r="AI9" s="588" t="s">
        <v>226</v>
      </c>
      <c r="AJ9" s="587" t="s">
        <v>227</v>
      </c>
      <c r="AK9" s="707" t="s">
        <v>557</v>
      </c>
      <c r="AL9" s="706"/>
      <c r="BB9" s="27" t="s">
        <v>550</v>
      </c>
      <c r="BC9" s="466" t="s">
        <v>222</v>
      </c>
      <c r="BD9" s="467" t="s">
        <v>223</v>
      </c>
      <c r="BE9" s="467" t="s">
        <v>224</v>
      </c>
      <c r="BF9" s="467" t="s">
        <v>221</v>
      </c>
      <c r="BG9" s="467" t="s">
        <v>225</v>
      </c>
      <c r="BH9" s="467" t="s">
        <v>226</v>
      </c>
      <c r="BI9" s="468" t="s">
        <v>227</v>
      </c>
      <c r="BJ9" s="469" t="s">
        <v>557</v>
      </c>
    </row>
    <row r="10" spans="1:72">
      <c r="B10" s="907"/>
      <c r="C10" s="907"/>
      <c r="D10" s="907"/>
      <c r="E10" s="907"/>
      <c r="F10" s="907"/>
      <c r="G10" s="907"/>
      <c r="H10" s="907"/>
      <c r="I10" s="907"/>
      <c r="J10" s="907"/>
      <c r="K10" s="907"/>
      <c r="M10" s="276"/>
      <c r="N10" s="277"/>
      <c r="O10" s="277"/>
      <c r="P10" s="277"/>
      <c r="Q10" s="277"/>
      <c r="R10" s="277"/>
      <c r="S10" s="277"/>
      <c r="T10" s="277"/>
      <c r="U10" s="277"/>
      <c r="V10" s="277"/>
      <c r="W10" s="277"/>
      <c r="X10" s="277"/>
      <c r="Y10" s="277"/>
      <c r="Z10" s="277"/>
      <c r="AA10" s="278"/>
      <c r="AB10" s="706"/>
      <c r="AC10" s="573" t="s">
        <v>403</v>
      </c>
      <c r="AD10" s="681">
        <f>BC22</f>
        <v>0.3964757709251101</v>
      </c>
      <c r="AE10" s="681">
        <f t="shared" ref="AE10:AK10" si="2">BD22</f>
        <v>4.4052863436123352E-3</v>
      </c>
      <c r="AF10" s="681">
        <f t="shared" si="2"/>
        <v>8.8105726872246704E-3</v>
      </c>
      <c r="AG10" s="681">
        <f t="shared" si="2"/>
        <v>7.0484581497797363E-2</v>
      </c>
      <c r="AH10" s="681">
        <f t="shared" si="2"/>
        <v>0.1013215859030837</v>
      </c>
      <c r="AI10" s="681">
        <f t="shared" si="2"/>
        <v>4.4052863436123352E-3</v>
      </c>
      <c r="AJ10" s="690">
        <f t="shared" si="2"/>
        <v>0.15418502202643172</v>
      </c>
      <c r="AK10" s="681">
        <f t="shared" si="2"/>
        <v>0.25991189427312777</v>
      </c>
      <c r="AL10" s="706"/>
      <c r="AZ10" s="786"/>
      <c r="BB10" s="44" t="s">
        <v>557</v>
      </c>
      <c r="BC10" s="90" t="e">
        <f t="shared" ref="BC10:BJ22" si="3">+BC37/$BK37</f>
        <v>#DIV/0!</v>
      </c>
      <c r="BD10" s="46" t="e">
        <f t="shared" si="3"/>
        <v>#DIV/0!</v>
      </c>
      <c r="BE10" s="46" t="e">
        <f t="shared" si="3"/>
        <v>#DIV/0!</v>
      </c>
      <c r="BF10" s="46" t="e">
        <f t="shared" si="3"/>
        <v>#DIV/0!</v>
      </c>
      <c r="BG10" s="46" t="e">
        <f t="shared" si="3"/>
        <v>#DIV/0!</v>
      </c>
      <c r="BH10" s="46" t="e">
        <f t="shared" si="3"/>
        <v>#DIV/0!</v>
      </c>
      <c r="BI10" s="46" t="e">
        <f t="shared" si="3"/>
        <v>#DIV/0!</v>
      </c>
      <c r="BJ10" s="91" t="e">
        <f t="shared" si="3"/>
        <v>#DIV/0!</v>
      </c>
    </row>
    <row r="11" spans="1:72">
      <c r="B11" s="907"/>
      <c r="C11" s="907"/>
      <c r="D11" s="907"/>
      <c r="E11" s="907"/>
      <c r="F11" s="907"/>
      <c r="G11" s="907"/>
      <c r="H11" s="907"/>
      <c r="I11" s="907"/>
      <c r="J11" s="907"/>
      <c r="K11" s="907"/>
      <c r="M11" s="276"/>
      <c r="N11" s="277"/>
      <c r="O11" s="277"/>
      <c r="P11" s="277"/>
      <c r="Q11" s="277"/>
      <c r="R11" s="277"/>
      <c r="S11" s="277"/>
      <c r="T11" s="277"/>
      <c r="U11" s="277"/>
      <c r="V11" s="277"/>
      <c r="W11" s="277"/>
      <c r="X11" s="277"/>
      <c r="Y11" s="277"/>
      <c r="Z11" s="277"/>
      <c r="AA11" s="278"/>
      <c r="AB11" s="706"/>
      <c r="AC11" s="683" t="s">
        <v>404</v>
      </c>
      <c r="AD11" s="681">
        <f>BC21</f>
        <v>0.43712574850299402</v>
      </c>
      <c r="AE11" s="681">
        <f t="shared" ref="AE11:AK11" si="4">BD21</f>
        <v>0</v>
      </c>
      <c r="AF11" s="681">
        <f t="shared" si="4"/>
        <v>2.9940119760479042E-2</v>
      </c>
      <c r="AG11" s="681">
        <f t="shared" si="4"/>
        <v>2.3952095808383235E-2</v>
      </c>
      <c r="AH11" s="681">
        <f t="shared" si="4"/>
        <v>7.1856287425149698E-2</v>
      </c>
      <c r="AI11" s="681">
        <f t="shared" si="4"/>
        <v>1.1976047904191617E-2</v>
      </c>
      <c r="AJ11" s="690">
        <f t="shared" si="4"/>
        <v>0.19161676646706588</v>
      </c>
      <c r="AK11" s="681">
        <f t="shared" si="4"/>
        <v>0.23353293413173654</v>
      </c>
      <c r="AL11" s="706"/>
      <c r="AM11" s="785"/>
      <c r="AN11" s="780" t="s">
        <v>699</v>
      </c>
      <c r="AO11" s="781"/>
      <c r="AP11" s="781"/>
      <c r="AQ11" s="781"/>
      <c r="AR11" s="781"/>
      <c r="AS11" s="781"/>
      <c r="AT11" s="781"/>
      <c r="AU11" s="781"/>
      <c r="AV11" s="781"/>
      <c r="AW11" s="781"/>
      <c r="AX11" s="781"/>
      <c r="AY11" s="781"/>
      <c r="AZ11" s="788"/>
      <c r="BB11" s="7" t="s">
        <v>544</v>
      </c>
      <c r="BC11" s="96">
        <f t="shared" si="3"/>
        <v>0.35514018691588783</v>
      </c>
      <c r="BD11" s="72">
        <f t="shared" si="3"/>
        <v>0</v>
      </c>
      <c r="BE11" s="72">
        <f t="shared" si="3"/>
        <v>2.8037383177570093E-2</v>
      </c>
      <c r="BF11" s="72">
        <f t="shared" si="3"/>
        <v>2.8037383177570093E-2</v>
      </c>
      <c r="BG11" s="72">
        <f t="shared" si="3"/>
        <v>2.8037383177570093E-2</v>
      </c>
      <c r="BH11" s="72">
        <f t="shared" si="3"/>
        <v>0</v>
      </c>
      <c r="BI11" s="72">
        <f t="shared" si="3"/>
        <v>0.24299065420560748</v>
      </c>
      <c r="BJ11" s="73">
        <f t="shared" si="3"/>
        <v>0.31775700934579437</v>
      </c>
    </row>
    <row r="12" spans="1:72">
      <c r="B12" s="907"/>
      <c r="C12" s="907"/>
      <c r="D12" s="907"/>
      <c r="E12" s="907"/>
      <c r="F12" s="907"/>
      <c r="G12" s="907"/>
      <c r="H12" s="907"/>
      <c r="I12" s="907"/>
      <c r="J12" s="907"/>
      <c r="K12" s="907"/>
      <c r="M12" s="276"/>
      <c r="N12" s="277"/>
      <c r="O12" s="277"/>
      <c r="P12" s="277"/>
      <c r="Q12" s="277"/>
      <c r="R12" s="277"/>
      <c r="S12" s="277"/>
      <c r="T12" s="277"/>
      <c r="U12" s="277"/>
      <c r="V12" s="277"/>
      <c r="W12" s="277"/>
      <c r="X12" s="277"/>
      <c r="Y12" s="277"/>
      <c r="Z12" s="277"/>
      <c r="AA12" s="278"/>
      <c r="AB12" s="706"/>
      <c r="AC12" s="573" t="s">
        <v>405</v>
      </c>
      <c r="AD12" s="681">
        <f>BC20</f>
        <v>0.16666666666666666</v>
      </c>
      <c r="AE12" s="681">
        <f t="shared" ref="AE12:AK12" si="5">BD20</f>
        <v>0</v>
      </c>
      <c r="AF12" s="681">
        <f t="shared" si="5"/>
        <v>0</v>
      </c>
      <c r="AG12" s="681">
        <f t="shared" si="5"/>
        <v>0.33333333333333331</v>
      </c>
      <c r="AH12" s="681">
        <f t="shared" si="5"/>
        <v>0.33333333333333331</v>
      </c>
      <c r="AI12" s="681">
        <f t="shared" si="5"/>
        <v>0</v>
      </c>
      <c r="AJ12" s="690">
        <f t="shared" si="5"/>
        <v>0</v>
      </c>
      <c r="AK12" s="681">
        <f t="shared" si="5"/>
        <v>0.16666666666666666</v>
      </c>
      <c r="AL12" s="706"/>
      <c r="AM12" s="785"/>
      <c r="AN12" s="833" t="str">
        <f>CONCATENATE("　",AN4,CHAR(10),"　",AN7,,CHAR(10),"　",AN9)</f>
        <v>　女性管理職の割合について、「50％以上」と回答した事業所が全体で23.8%となった（前年:24.9%）。
　業種別では、「教育・学習支援業」「医療・福祉」が「50％以上」いる区分の中で、割合が他業種と比べ高い。
　</v>
      </c>
      <c r="AO12" s="833"/>
      <c r="AP12" s="833"/>
      <c r="AQ12" s="833"/>
      <c r="AR12" s="833"/>
      <c r="AS12" s="833"/>
      <c r="AT12" s="833"/>
      <c r="AU12" s="833"/>
      <c r="AV12" s="833"/>
      <c r="AW12" s="833"/>
      <c r="AX12" s="833"/>
      <c r="AY12" s="833"/>
      <c r="AZ12" s="788"/>
      <c r="BB12" s="7" t="s">
        <v>545</v>
      </c>
      <c r="BC12" s="96">
        <f t="shared" si="3"/>
        <v>0.41463414634146339</v>
      </c>
      <c r="BD12" s="72">
        <f t="shared" si="3"/>
        <v>0</v>
      </c>
      <c r="BE12" s="72">
        <f t="shared" si="3"/>
        <v>1.6260162601626018E-2</v>
      </c>
      <c r="BF12" s="72">
        <f t="shared" si="3"/>
        <v>2.4390243902439025E-2</v>
      </c>
      <c r="BG12" s="72">
        <f t="shared" si="3"/>
        <v>4.065040650406504E-2</v>
      </c>
      <c r="BH12" s="72">
        <f t="shared" si="3"/>
        <v>1.6260162601626018E-2</v>
      </c>
      <c r="BI12" s="72">
        <f t="shared" si="3"/>
        <v>0.17886178861788618</v>
      </c>
      <c r="BJ12" s="73">
        <f t="shared" si="3"/>
        <v>0.30894308943089432</v>
      </c>
    </row>
    <row r="13" spans="1:72">
      <c r="B13" s="907"/>
      <c r="C13" s="907"/>
      <c r="D13" s="907"/>
      <c r="E13" s="907"/>
      <c r="F13" s="907"/>
      <c r="G13" s="907"/>
      <c r="H13" s="907"/>
      <c r="I13" s="907"/>
      <c r="J13" s="907"/>
      <c r="K13" s="907"/>
      <c r="M13" s="276"/>
      <c r="N13" s="277"/>
      <c r="O13" s="277"/>
      <c r="P13" s="277"/>
      <c r="Q13" s="277"/>
      <c r="R13" s="277"/>
      <c r="S13" s="277"/>
      <c r="T13" s="277"/>
      <c r="U13" s="277"/>
      <c r="V13" s="277"/>
      <c r="W13" s="277"/>
      <c r="X13" s="277"/>
      <c r="Y13" s="277"/>
      <c r="Z13" s="277"/>
      <c r="AA13" s="278"/>
      <c r="AB13" s="706"/>
      <c r="AC13" s="683" t="s">
        <v>406</v>
      </c>
      <c r="AD13" s="681">
        <f>BC19</f>
        <v>0.61538461538461542</v>
      </c>
      <c r="AE13" s="681">
        <f t="shared" ref="AE13:AK13" si="6">BD19</f>
        <v>0</v>
      </c>
      <c r="AF13" s="681">
        <f t="shared" si="6"/>
        <v>0</v>
      </c>
      <c r="AG13" s="681">
        <f t="shared" si="6"/>
        <v>0</v>
      </c>
      <c r="AH13" s="681">
        <f t="shared" si="6"/>
        <v>0</v>
      </c>
      <c r="AI13" s="681">
        <f t="shared" si="6"/>
        <v>0</v>
      </c>
      <c r="AJ13" s="690">
        <f t="shared" si="6"/>
        <v>0</v>
      </c>
      <c r="AK13" s="681">
        <f t="shared" si="6"/>
        <v>0.38461538461538464</v>
      </c>
      <c r="AL13" s="706"/>
      <c r="AM13" s="688"/>
      <c r="AN13" s="833"/>
      <c r="AO13" s="833"/>
      <c r="AP13" s="833"/>
      <c r="AQ13" s="833"/>
      <c r="AR13" s="833"/>
      <c r="AS13" s="833"/>
      <c r="AT13" s="833"/>
      <c r="AU13" s="833"/>
      <c r="AV13" s="833"/>
      <c r="AW13" s="833"/>
      <c r="AX13" s="833"/>
      <c r="AY13" s="833"/>
      <c r="AZ13" s="788"/>
      <c r="BB13" s="7" t="s">
        <v>543</v>
      </c>
      <c r="BC13" s="96">
        <f t="shared" si="3"/>
        <v>0.13043478260869565</v>
      </c>
      <c r="BD13" s="72">
        <f t="shared" si="3"/>
        <v>0</v>
      </c>
      <c r="BE13" s="72">
        <f t="shared" si="3"/>
        <v>0</v>
      </c>
      <c r="BF13" s="72">
        <f t="shared" si="3"/>
        <v>0</v>
      </c>
      <c r="BG13" s="72">
        <f t="shared" si="3"/>
        <v>8.6956521739130432E-2</v>
      </c>
      <c r="BH13" s="72">
        <f t="shared" si="3"/>
        <v>0</v>
      </c>
      <c r="BI13" s="72">
        <f t="shared" si="3"/>
        <v>0.65217391304347827</v>
      </c>
      <c r="BJ13" s="73">
        <f t="shared" si="3"/>
        <v>0.13043478260869565</v>
      </c>
    </row>
    <row r="14" spans="1:72">
      <c r="B14" s="907"/>
      <c r="C14" s="907"/>
      <c r="D14" s="907"/>
      <c r="E14" s="907"/>
      <c r="F14" s="907"/>
      <c r="G14" s="907"/>
      <c r="H14" s="907"/>
      <c r="I14" s="907"/>
      <c r="J14" s="907"/>
      <c r="K14" s="907"/>
      <c r="M14" s="276"/>
      <c r="N14" s="277"/>
      <c r="O14" s="277"/>
      <c r="P14" s="277"/>
      <c r="Q14" s="277"/>
      <c r="R14" s="277"/>
      <c r="S14" s="277"/>
      <c r="T14" s="277"/>
      <c r="U14" s="277"/>
      <c r="V14" s="277"/>
      <c r="W14" s="277"/>
      <c r="X14" s="277"/>
      <c r="Y14" s="277"/>
      <c r="Z14" s="277"/>
      <c r="AA14" s="278"/>
      <c r="AB14" s="706"/>
      <c r="AC14" s="573" t="s">
        <v>407</v>
      </c>
      <c r="AD14" s="681">
        <f>BC18</f>
        <v>0.4263157894736842</v>
      </c>
      <c r="AE14" s="681">
        <f t="shared" ref="AE14:AK14" si="7">BD18</f>
        <v>5.263157894736842E-3</v>
      </c>
      <c r="AF14" s="681">
        <f t="shared" si="7"/>
        <v>5.263157894736842E-3</v>
      </c>
      <c r="AG14" s="681">
        <f t="shared" si="7"/>
        <v>2.1052631578947368E-2</v>
      </c>
      <c r="AH14" s="681">
        <f t="shared" si="7"/>
        <v>7.3684210526315783E-2</v>
      </c>
      <c r="AI14" s="681">
        <f t="shared" si="7"/>
        <v>0</v>
      </c>
      <c r="AJ14" s="690">
        <f t="shared" si="7"/>
        <v>0.21052631578947367</v>
      </c>
      <c r="AK14" s="681">
        <f t="shared" si="7"/>
        <v>0.25789473684210529</v>
      </c>
      <c r="AL14" s="706"/>
      <c r="AM14" s="688"/>
      <c r="AN14" s="833"/>
      <c r="AO14" s="833"/>
      <c r="AP14" s="833"/>
      <c r="AQ14" s="833"/>
      <c r="AR14" s="833"/>
      <c r="AS14" s="833"/>
      <c r="AT14" s="833"/>
      <c r="AU14" s="833"/>
      <c r="AV14" s="833"/>
      <c r="AW14" s="833"/>
      <c r="AX14" s="833"/>
      <c r="AY14" s="833"/>
      <c r="AZ14" s="788"/>
      <c r="BB14" s="7" t="s">
        <v>542</v>
      </c>
      <c r="BC14" s="96">
        <f t="shared" si="3"/>
        <v>0.16666666666666666</v>
      </c>
      <c r="BD14" s="72">
        <f t="shared" si="3"/>
        <v>0</v>
      </c>
      <c r="BE14" s="72">
        <f t="shared" si="3"/>
        <v>6.6666666666666671E-3</v>
      </c>
      <c r="BF14" s="72">
        <f t="shared" si="3"/>
        <v>1.3333333333333334E-2</v>
      </c>
      <c r="BG14" s="72">
        <f t="shared" si="3"/>
        <v>5.3333333333333337E-2</v>
      </c>
      <c r="BH14" s="72">
        <f t="shared" si="3"/>
        <v>0.02</v>
      </c>
      <c r="BI14" s="72">
        <f t="shared" si="3"/>
        <v>0.49333333333333335</v>
      </c>
      <c r="BJ14" s="73">
        <f t="shared" si="3"/>
        <v>0.24666666666666667</v>
      </c>
    </row>
    <row r="15" spans="1:72">
      <c r="B15" s="907"/>
      <c r="C15" s="907"/>
      <c r="D15" s="907"/>
      <c r="E15" s="907"/>
      <c r="F15" s="907"/>
      <c r="G15" s="907"/>
      <c r="H15" s="907"/>
      <c r="I15" s="907"/>
      <c r="J15" s="907"/>
      <c r="K15" s="907"/>
      <c r="M15" s="276"/>
      <c r="N15" s="277"/>
      <c r="O15" s="277"/>
      <c r="P15" s="277"/>
      <c r="Q15" s="277"/>
      <c r="R15" s="277"/>
      <c r="S15" s="277"/>
      <c r="T15" s="277"/>
      <c r="U15" s="277"/>
      <c r="V15" s="277"/>
      <c r="W15" s="277"/>
      <c r="X15" s="277"/>
      <c r="Y15" s="277"/>
      <c r="Z15" s="277"/>
      <c r="AA15" s="278"/>
      <c r="AB15" s="706"/>
      <c r="AC15" s="683" t="s">
        <v>408</v>
      </c>
      <c r="AD15" s="681">
        <f>BC17</f>
        <v>0.5625</v>
      </c>
      <c r="AE15" s="681">
        <f t="shared" ref="AE15:AK15" si="8">BD17</f>
        <v>0</v>
      </c>
      <c r="AF15" s="681">
        <f t="shared" si="8"/>
        <v>6.25E-2</v>
      </c>
      <c r="AG15" s="681">
        <f t="shared" si="8"/>
        <v>6.25E-2</v>
      </c>
      <c r="AH15" s="681">
        <f t="shared" si="8"/>
        <v>0</v>
      </c>
      <c r="AI15" s="681">
        <f t="shared" si="8"/>
        <v>0</v>
      </c>
      <c r="AJ15" s="690">
        <f t="shared" si="8"/>
        <v>0.125</v>
      </c>
      <c r="AK15" s="681">
        <f t="shared" si="8"/>
        <v>0.1875</v>
      </c>
      <c r="AL15" s="706"/>
      <c r="AM15" s="688"/>
      <c r="AN15" s="833"/>
      <c r="AO15" s="833"/>
      <c r="AP15" s="833"/>
      <c r="AQ15" s="833"/>
      <c r="AR15" s="833"/>
      <c r="AS15" s="833"/>
      <c r="AT15" s="833"/>
      <c r="AU15" s="833"/>
      <c r="AV15" s="833"/>
      <c r="AW15" s="833"/>
      <c r="AX15" s="833"/>
      <c r="AY15" s="833"/>
      <c r="AZ15" s="788"/>
      <c r="BB15" s="7" t="s">
        <v>541</v>
      </c>
      <c r="BC15" s="96">
        <f t="shared" si="3"/>
        <v>0.33333333333333331</v>
      </c>
      <c r="BD15" s="72">
        <f t="shared" si="3"/>
        <v>0</v>
      </c>
      <c r="BE15" s="72">
        <f t="shared" si="3"/>
        <v>0</v>
      </c>
      <c r="BF15" s="72">
        <f t="shared" si="3"/>
        <v>0</v>
      </c>
      <c r="BG15" s="72">
        <f t="shared" si="3"/>
        <v>3.0303030303030304E-2</v>
      </c>
      <c r="BH15" s="72">
        <f t="shared" si="3"/>
        <v>0</v>
      </c>
      <c r="BI15" s="72">
        <f t="shared" si="3"/>
        <v>0.15151515151515152</v>
      </c>
      <c r="BJ15" s="73">
        <f t="shared" si="3"/>
        <v>0.48484848484848486</v>
      </c>
    </row>
    <row r="16" spans="1:72">
      <c r="M16" s="276"/>
      <c r="N16" s="277"/>
      <c r="O16" s="277"/>
      <c r="P16" s="277"/>
      <c r="Q16" s="277"/>
      <c r="R16" s="277"/>
      <c r="S16" s="277"/>
      <c r="T16" s="277"/>
      <c r="U16" s="277"/>
      <c r="V16" s="277"/>
      <c r="W16" s="277"/>
      <c r="X16" s="277"/>
      <c r="Y16" s="277"/>
      <c r="Z16" s="277"/>
      <c r="AA16" s="278"/>
      <c r="AB16" s="706"/>
      <c r="AC16" s="573" t="s">
        <v>409</v>
      </c>
      <c r="AD16" s="681">
        <f>BC16</f>
        <v>0.33333333333333331</v>
      </c>
      <c r="AE16" s="681">
        <f t="shared" ref="AE16:AK16" si="9">BD16</f>
        <v>0</v>
      </c>
      <c r="AF16" s="681">
        <f t="shared" si="9"/>
        <v>5.5555555555555552E-2</v>
      </c>
      <c r="AG16" s="681">
        <f t="shared" si="9"/>
        <v>0</v>
      </c>
      <c r="AH16" s="681">
        <f t="shared" si="9"/>
        <v>5.5555555555555552E-2</v>
      </c>
      <c r="AI16" s="681">
        <f t="shared" si="9"/>
        <v>0</v>
      </c>
      <c r="AJ16" s="690">
        <f t="shared" si="9"/>
        <v>0.22222222222222221</v>
      </c>
      <c r="AK16" s="681">
        <f t="shared" si="9"/>
        <v>0.33333333333333331</v>
      </c>
      <c r="AL16" s="706"/>
      <c r="AM16" s="688"/>
      <c r="AN16" s="833"/>
      <c r="AO16" s="833"/>
      <c r="AP16" s="833"/>
      <c r="AQ16" s="833"/>
      <c r="AR16" s="833"/>
      <c r="AS16" s="833"/>
      <c r="AT16" s="833"/>
      <c r="AU16" s="833"/>
      <c r="AV16" s="833"/>
      <c r="AW16" s="833"/>
      <c r="AX16" s="833"/>
      <c r="AY16" s="833"/>
      <c r="AZ16" s="788"/>
      <c r="BB16" s="7" t="s">
        <v>546</v>
      </c>
      <c r="BC16" s="96">
        <f t="shared" si="3"/>
        <v>0.33333333333333331</v>
      </c>
      <c r="BD16" s="72">
        <f t="shared" si="3"/>
        <v>0</v>
      </c>
      <c r="BE16" s="72">
        <f t="shared" si="3"/>
        <v>5.5555555555555552E-2</v>
      </c>
      <c r="BF16" s="72">
        <f t="shared" si="3"/>
        <v>0</v>
      </c>
      <c r="BG16" s="72">
        <f t="shared" si="3"/>
        <v>5.5555555555555552E-2</v>
      </c>
      <c r="BH16" s="72">
        <f t="shared" si="3"/>
        <v>0</v>
      </c>
      <c r="BI16" s="72">
        <f t="shared" si="3"/>
        <v>0.22222222222222221</v>
      </c>
      <c r="BJ16" s="73">
        <f t="shared" si="3"/>
        <v>0.33333333333333331</v>
      </c>
    </row>
    <row r="17" spans="1:73">
      <c r="A17" s="277"/>
      <c r="B17" s="277"/>
      <c r="C17" s="277"/>
      <c r="D17" s="277"/>
      <c r="E17" s="277"/>
      <c r="F17" s="277"/>
      <c r="G17" s="277"/>
      <c r="H17" s="277"/>
      <c r="I17" s="277"/>
      <c r="J17" s="277"/>
      <c r="K17" s="277"/>
      <c r="L17" s="277"/>
      <c r="M17" s="279"/>
      <c r="N17" s="280"/>
      <c r="O17" s="280"/>
      <c r="P17" s="280"/>
      <c r="Q17" s="280"/>
      <c r="R17" s="280"/>
      <c r="S17" s="280"/>
      <c r="T17" s="280"/>
      <c r="U17" s="280"/>
      <c r="V17" s="280"/>
      <c r="W17" s="280"/>
      <c r="X17" s="280"/>
      <c r="Y17" s="280"/>
      <c r="Z17" s="280"/>
      <c r="AA17" s="281"/>
      <c r="AB17" s="706"/>
      <c r="AC17" s="683" t="s">
        <v>277</v>
      </c>
      <c r="AD17" s="681">
        <f>BC15</f>
        <v>0.33333333333333331</v>
      </c>
      <c r="AE17" s="681">
        <f t="shared" ref="AE17:AK17" si="10">BD15</f>
        <v>0</v>
      </c>
      <c r="AF17" s="681">
        <f t="shared" si="10"/>
        <v>0</v>
      </c>
      <c r="AG17" s="681">
        <f t="shared" si="10"/>
        <v>0</v>
      </c>
      <c r="AH17" s="681">
        <f t="shared" si="10"/>
        <v>3.0303030303030304E-2</v>
      </c>
      <c r="AI17" s="681">
        <f t="shared" si="10"/>
        <v>0</v>
      </c>
      <c r="AJ17" s="690">
        <f t="shared" si="10"/>
        <v>0.15151515151515152</v>
      </c>
      <c r="AK17" s="681">
        <f t="shared" si="10"/>
        <v>0.48484848484848486</v>
      </c>
      <c r="AL17" s="706"/>
      <c r="AM17" s="688"/>
      <c r="AN17" s="833"/>
      <c r="AO17" s="833"/>
      <c r="AP17" s="833"/>
      <c r="AQ17" s="833"/>
      <c r="AR17" s="833"/>
      <c r="AS17" s="833"/>
      <c r="AT17" s="833"/>
      <c r="AU17" s="833"/>
      <c r="AV17" s="833"/>
      <c r="AW17" s="833"/>
      <c r="AX17" s="833"/>
      <c r="AY17" s="833"/>
      <c r="AZ17" s="788"/>
      <c r="BB17" s="7" t="s">
        <v>540</v>
      </c>
      <c r="BC17" s="96">
        <f t="shared" si="3"/>
        <v>0.5625</v>
      </c>
      <c r="BD17" s="72">
        <f t="shared" si="3"/>
        <v>0</v>
      </c>
      <c r="BE17" s="72">
        <f t="shared" si="3"/>
        <v>6.25E-2</v>
      </c>
      <c r="BF17" s="72">
        <f t="shared" si="3"/>
        <v>6.25E-2</v>
      </c>
      <c r="BG17" s="72">
        <f t="shared" si="3"/>
        <v>0</v>
      </c>
      <c r="BH17" s="72">
        <f t="shared" si="3"/>
        <v>0</v>
      </c>
      <c r="BI17" s="72">
        <f t="shared" si="3"/>
        <v>0.125</v>
      </c>
      <c r="BJ17" s="73">
        <f t="shared" si="3"/>
        <v>0.1875</v>
      </c>
    </row>
    <row r="18" spans="1:73">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706"/>
      <c r="AC18" s="573" t="s">
        <v>411</v>
      </c>
      <c r="AD18" s="681">
        <f>BC14</f>
        <v>0.16666666666666666</v>
      </c>
      <c r="AE18" s="681">
        <f t="shared" ref="AE18:AK18" si="11">BD14</f>
        <v>0</v>
      </c>
      <c r="AF18" s="681">
        <f t="shared" si="11"/>
        <v>6.6666666666666671E-3</v>
      </c>
      <c r="AG18" s="681">
        <f t="shared" si="11"/>
        <v>1.3333333333333334E-2</v>
      </c>
      <c r="AH18" s="681">
        <f t="shared" si="11"/>
        <v>5.3333333333333337E-2</v>
      </c>
      <c r="AI18" s="681">
        <f t="shared" si="11"/>
        <v>0.02</v>
      </c>
      <c r="AJ18" s="761">
        <f t="shared" si="11"/>
        <v>0.49333333333333335</v>
      </c>
      <c r="AK18" s="681">
        <f t="shared" si="11"/>
        <v>0.24666666666666667</v>
      </c>
      <c r="AL18" s="706"/>
      <c r="AM18" s="688"/>
      <c r="AN18" s="833"/>
      <c r="AO18" s="833"/>
      <c r="AP18" s="833"/>
      <c r="AQ18" s="833"/>
      <c r="AR18" s="833"/>
      <c r="AS18" s="833"/>
      <c r="AT18" s="833"/>
      <c r="AU18" s="833"/>
      <c r="AV18" s="833"/>
      <c r="AW18" s="833"/>
      <c r="AX18" s="833"/>
      <c r="AY18" s="833"/>
      <c r="AZ18" s="788"/>
      <c r="BB18" s="7" t="s">
        <v>539</v>
      </c>
      <c r="BC18" s="96">
        <f t="shared" si="3"/>
        <v>0.4263157894736842</v>
      </c>
      <c r="BD18" s="72">
        <f t="shared" si="3"/>
        <v>5.263157894736842E-3</v>
      </c>
      <c r="BE18" s="72">
        <f t="shared" si="3"/>
        <v>5.263157894736842E-3</v>
      </c>
      <c r="BF18" s="72">
        <f t="shared" si="3"/>
        <v>2.1052631578947368E-2</v>
      </c>
      <c r="BG18" s="72">
        <f t="shared" si="3"/>
        <v>7.3684210526315783E-2</v>
      </c>
      <c r="BH18" s="72">
        <f t="shared" si="3"/>
        <v>0</v>
      </c>
      <c r="BI18" s="72">
        <f t="shared" si="3"/>
        <v>0.21052631578947367</v>
      </c>
      <c r="BJ18" s="73">
        <f t="shared" si="3"/>
        <v>0.25789473684210529</v>
      </c>
    </row>
    <row r="19" spans="1:73">
      <c r="A19" s="276"/>
      <c r="B19" s="277"/>
      <c r="C19" s="277"/>
      <c r="D19" s="277"/>
      <c r="E19" s="277"/>
      <c r="F19" s="277"/>
      <c r="G19" s="277"/>
      <c r="H19" s="277"/>
      <c r="I19" s="277"/>
      <c r="J19" s="277"/>
      <c r="K19" s="277"/>
      <c r="L19" s="277"/>
      <c r="M19" s="277"/>
      <c r="N19" s="277"/>
      <c r="O19" s="277"/>
      <c r="P19" s="277"/>
      <c r="Q19" s="277"/>
      <c r="R19" s="277"/>
      <c r="S19" s="277"/>
      <c r="T19" s="277"/>
      <c r="U19" s="277"/>
      <c r="V19" s="277"/>
      <c r="W19" s="277"/>
      <c r="X19" s="277"/>
      <c r="Y19" s="277"/>
      <c r="Z19" s="277"/>
      <c r="AA19" s="278"/>
      <c r="AB19" s="706"/>
      <c r="AC19" s="683" t="s">
        <v>412</v>
      </c>
      <c r="AD19" s="681">
        <f>BC13</f>
        <v>0.13043478260869565</v>
      </c>
      <c r="AE19" s="681">
        <f t="shared" ref="AE19:AK19" si="12">BD13</f>
        <v>0</v>
      </c>
      <c r="AF19" s="681">
        <f t="shared" si="12"/>
        <v>0</v>
      </c>
      <c r="AG19" s="681">
        <f t="shared" si="12"/>
        <v>0</v>
      </c>
      <c r="AH19" s="681">
        <f t="shared" si="12"/>
        <v>8.6956521739130432E-2</v>
      </c>
      <c r="AI19" s="681">
        <f t="shared" si="12"/>
        <v>0</v>
      </c>
      <c r="AJ19" s="761">
        <f t="shared" si="12"/>
        <v>0.65217391304347827</v>
      </c>
      <c r="AK19" s="681">
        <f t="shared" si="12"/>
        <v>0.13043478260869565</v>
      </c>
      <c r="AL19" s="706"/>
      <c r="AM19" s="688"/>
      <c r="AN19" s="833"/>
      <c r="AO19" s="833"/>
      <c r="AP19" s="833"/>
      <c r="AQ19" s="833"/>
      <c r="AR19" s="833"/>
      <c r="AS19" s="833"/>
      <c r="AT19" s="833"/>
      <c r="AU19" s="833"/>
      <c r="AV19" s="833"/>
      <c r="AW19" s="833"/>
      <c r="AX19" s="833"/>
      <c r="AY19" s="833"/>
      <c r="AZ19" s="788"/>
      <c r="BB19" s="7" t="s">
        <v>538</v>
      </c>
      <c r="BC19" s="96">
        <f t="shared" si="3"/>
        <v>0.61538461538461542</v>
      </c>
      <c r="BD19" s="72">
        <f t="shared" si="3"/>
        <v>0</v>
      </c>
      <c r="BE19" s="72">
        <f t="shared" si="3"/>
        <v>0</v>
      </c>
      <c r="BF19" s="72">
        <f t="shared" si="3"/>
        <v>0</v>
      </c>
      <c r="BG19" s="72">
        <f t="shared" si="3"/>
        <v>0</v>
      </c>
      <c r="BH19" s="72">
        <f t="shared" si="3"/>
        <v>0</v>
      </c>
      <c r="BI19" s="72">
        <f t="shared" si="3"/>
        <v>0</v>
      </c>
      <c r="BJ19" s="73">
        <f t="shared" si="3"/>
        <v>0.38461538461538464</v>
      </c>
    </row>
    <row r="20" spans="1:73">
      <c r="A20" s="276"/>
      <c r="B20" s="277"/>
      <c r="C20" s="277"/>
      <c r="D20" s="277"/>
      <c r="E20" s="277"/>
      <c r="F20" s="277"/>
      <c r="G20" s="277"/>
      <c r="H20" s="277"/>
      <c r="I20" s="277"/>
      <c r="J20" s="277"/>
      <c r="K20" s="277"/>
      <c r="L20" s="277"/>
      <c r="M20" s="277"/>
      <c r="N20" s="277"/>
      <c r="O20" s="277"/>
      <c r="P20" s="277"/>
      <c r="Q20" s="277"/>
      <c r="R20" s="277"/>
      <c r="S20" s="277"/>
      <c r="T20" s="277"/>
      <c r="U20" s="277"/>
      <c r="V20" s="277"/>
      <c r="W20" s="277"/>
      <c r="X20" s="277"/>
      <c r="Y20" s="277"/>
      <c r="Z20" s="277"/>
      <c r="AA20" s="278"/>
      <c r="AB20" s="706"/>
      <c r="AC20" s="573" t="s">
        <v>413</v>
      </c>
      <c r="AD20" s="681">
        <f>BC12</f>
        <v>0.41463414634146339</v>
      </c>
      <c r="AE20" s="681">
        <f t="shared" ref="AE20:AK20" si="13">BD12</f>
        <v>0</v>
      </c>
      <c r="AF20" s="681">
        <f t="shared" si="13"/>
        <v>1.6260162601626018E-2</v>
      </c>
      <c r="AG20" s="681">
        <f t="shared" si="13"/>
        <v>2.4390243902439025E-2</v>
      </c>
      <c r="AH20" s="681">
        <f t="shared" si="13"/>
        <v>4.065040650406504E-2</v>
      </c>
      <c r="AI20" s="681">
        <f t="shared" si="13"/>
        <v>1.6260162601626018E-2</v>
      </c>
      <c r="AJ20" s="690">
        <f t="shared" si="13"/>
        <v>0.17886178861788618</v>
      </c>
      <c r="AK20" s="681">
        <f t="shared" si="13"/>
        <v>0.30894308943089432</v>
      </c>
      <c r="AL20" s="706"/>
      <c r="AM20" s="688"/>
      <c r="AN20" s="833"/>
      <c r="AO20" s="833"/>
      <c r="AP20" s="833"/>
      <c r="AQ20" s="833"/>
      <c r="AR20" s="833"/>
      <c r="AS20" s="833"/>
      <c r="AT20" s="833"/>
      <c r="AU20" s="833"/>
      <c r="AV20" s="833"/>
      <c r="AW20" s="833"/>
      <c r="AX20" s="833"/>
      <c r="AY20" s="833"/>
      <c r="AZ20" s="788"/>
      <c r="BB20" s="7" t="s">
        <v>537</v>
      </c>
      <c r="BC20" s="96">
        <f t="shared" si="3"/>
        <v>0.16666666666666666</v>
      </c>
      <c r="BD20" s="72">
        <f t="shared" si="3"/>
        <v>0</v>
      </c>
      <c r="BE20" s="72">
        <f t="shared" si="3"/>
        <v>0</v>
      </c>
      <c r="BF20" s="72">
        <f t="shared" si="3"/>
        <v>0.33333333333333331</v>
      </c>
      <c r="BG20" s="72">
        <f t="shared" si="3"/>
        <v>0.33333333333333331</v>
      </c>
      <c r="BH20" s="72">
        <f t="shared" si="3"/>
        <v>0</v>
      </c>
      <c r="BI20" s="72">
        <f t="shared" si="3"/>
        <v>0</v>
      </c>
      <c r="BJ20" s="73">
        <f t="shared" si="3"/>
        <v>0.16666666666666666</v>
      </c>
    </row>
    <row r="21" spans="1:73">
      <c r="A21" s="276"/>
      <c r="B21" s="277"/>
      <c r="C21" s="277"/>
      <c r="D21" s="277"/>
      <c r="E21" s="277"/>
      <c r="F21" s="277"/>
      <c r="G21" s="277"/>
      <c r="H21" s="277"/>
      <c r="I21" s="277"/>
      <c r="J21" s="277"/>
      <c r="K21" s="277"/>
      <c r="L21" s="277"/>
      <c r="M21" s="277"/>
      <c r="N21" s="277"/>
      <c r="O21" s="277"/>
      <c r="P21" s="277"/>
      <c r="Q21" s="277"/>
      <c r="R21" s="277"/>
      <c r="S21" s="277"/>
      <c r="T21" s="277"/>
      <c r="U21" s="277"/>
      <c r="V21" s="277"/>
      <c r="W21" s="277"/>
      <c r="X21" s="277"/>
      <c r="Y21" s="277"/>
      <c r="Z21" s="277"/>
      <c r="AA21" s="278"/>
      <c r="AB21" s="706"/>
      <c r="AC21" s="683" t="s">
        <v>414</v>
      </c>
      <c r="AD21" s="681">
        <f>BC11</f>
        <v>0.35514018691588783</v>
      </c>
      <c r="AE21" s="681">
        <f t="shared" ref="AE21:AK21" si="14">BD11</f>
        <v>0</v>
      </c>
      <c r="AF21" s="681">
        <f t="shared" si="14"/>
        <v>2.8037383177570093E-2</v>
      </c>
      <c r="AG21" s="681">
        <f t="shared" si="14"/>
        <v>2.8037383177570093E-2</v>
      </c>
      <c r="AH21" s="681">
        <f t="shared" si="14"/>
        <v>2.8037383177570093E-2</v>
      </c>
      <c r="AI21" s="681">
        <f t="shared" si="14"/>
        <v>0</v>
      </c>
      <c r="AJ21" s="690">
        <f t="shared" si="14"/>
        <v>0.24299065420560748</v>
      </c>
      <c r="AK21" s="681">
        <f t="shared" si="14"/>
        <v>0.31775700934579437</v>
      </c>
      <c r="AL21" s="706"/>
      <c r="AM21" s="688"/>
      <c r="AN21" s="833"/>
      <c r="AO21" s="833"/>
      <c r="AP21" s="833"/>
      <c r="AQ21" s="833"/>
      <c r="AR21" s="833"/>
      <c r="AS21" s="833"/>
      <c r="AT21" s="833"/>
      <c r="AU21" s="833"/>
      <c r="AV21" s="833"/>
      <c r="AW21" s="833"/>
      <c r="AX21" s="833"/>
      <c r="AY21" s="833"/>
      <c r="AZ21" s="788"/>
      <c r="BB21" s="16" t="s">
        <v>547</v>
      </c>
      <c r="BC21" s="96">
        <f t="shared" si="3"/>
        <v>0.43712574850299402</v>
      </c>
      <c r="BD21" s="72">
        <f t="shared" si="3"/>
        <v>0</v>
      </c>
      <c r="BE21" s="72">
        <f t="shared" si="3"/>
        <v>2.9940119760479042E-2</v>
      </c>
      <c r="BF21" s="72">
        <f t="shared" si="3"/>
        <v>2.3952095808383235E-2</v>
      </c>
      <c r="BG21" s="72">
        <f t="shared" si="3"/>
        <v>7.1856287425149698E-2</v>
      </c>
      <c r="BH21" s="72">
        <f t="shared" si="3"/>
        <v>1.1976047904191617E-2</v>
      </c>
      <c r="BI21" s="72">
        <f t="shared" si="3"/>
        <v>0.19161676646706588</v>
      </c>
      <c r="BJ21" s="73">
        <f t="shared" si="3"/>
        <v>0.23353293413173654</v>
      </c>
    </row>
    <row r="22" spans="1:73" ht="12.75" thickBot="1">
      <c r="A22" s="276"/>
      <c r="B22" s="277"/>
      <c r="C22" s="277"/>
      <c r="D22" s="277"/>
      <c r="E22" s="277"/>
      <c r="F22" s="277"/>
      <c r="G22" s="277"/>
      <c r="H22" s="277"/>
      <c r="I22" s="277"/>
      <c r="J22" s="277"/>
      <c r="K22" s="277"/>
      <c r="L22" s="277"/>
      <c r="M22" s="277"/>
      <c r="N22" s="277"/>
      <c r="O22" s="277"/>
      <c r="P22" s="277"/>
      <c r="Q22" s="277"/>
      <c r="R22" s="277"/>
      <c r="S22" s="277"/>
      <c r="T22" s="277"/>
      <c r="U22" s="277"/>
      <c r="V22" s="277"/>
      <c r="W22" s="277"/>
      <c r="X22" s="277"/>
      <c r="Y22" s="277"/>
      <c r="Z22" s="277"/>
      <c r="AA22" s="278"/>
      <c r="AB22" s="706"/>
      <c r="AC22" s="573" t="s">
        <v>23</v>
      </c>
      <c r="AD22" s="681" t="e">
        <f>BC10</f>
        <v>#DIV/0!</v>
      </c>
      <c r="AE22" s="681" t="e">
        <f t="shared" ref="AE22:AK22" si="15">BD10</f>
        <v>#DIV/0!</v>
      </c>
      <c r="AF22" s="681" t="e">
        <f t="shared" si="15"/>
        <v>#DIV/0!</v>
      </c>
      <c r="AG22" s="681" t="e">
        <f t="shared" si="15"/>
        <v>#DIV/0!</v>
      </c>
      <c r="AH22" s="681" t="e">
        <f t="shared" si="15"/>
        <v>#DIV/0!</v>
      </c>
      <c r="AI22" s="681" t="e">
        <f t="shared" si="15"/>
        <v>#DIV/0!</v>
      </c>
      <c r="AJ22" s="681" t="e">
        <f t="shared" si="15"/>
        <v>#DIV/0!</v>
      </c>
      <c r="AK22" s="681" t="e">
        <f t="shared" si="15"/>
        <v>#DIV/0!</v>
      </c>
      <c r="AL22" s="706"/>
      <c r="AM22" s="688"/>
      <c r="AN22" s="833"/>
      <c r="AO22" s="833"/>
      <c r="AP22" s="833"/>
      <c r="AQ22" s="833"/>
      <c r="AR22" s="833"/>
      <c r="AS22" s="833"/>
      <c r="AT22" s="833"/>
      <c r="AU22" s="833"/>
      <c r="AV22" s="833"/>
      <c r="AW22" s="833"/>
      <c r="AX22" s="833"/>
      <c r="AY22" s="833"/>
      <c r="AZ22" s="788"/>
      <c r="BB22" s="10" t="s">
        <v>548</v>
      </c>
      <c r="BC22" s="55">
        <f t="shared" si="3"/>
        <v>0.3964757709251101</v>
      </c>
      <c r="BD22" s="56">
        <f t="shared" si="3"/>
        <v>4.4052863436123352E-3</v>
      </c>
      <c r="BE22" s="56">
        <f t="shared" si="3"/>
        <v>8.8105726872246704E-3</v>
      </c>
      <c r="BF22" s="56">
        <f t="shared" si="3"/>
        <v>7.0484581497797363E-2</v>
      </c>
      <c r="BG22" s="56">
        <f t="shared" si="3"/>
        <v>0.1013215859030837</v>
      </c>
      <c r="BH22" s="56">
        <f t="shared" si="3"/>
        <v>4.4052863436123352E-3</v>
      </c>
      <c r="BI22" s="56">
        <f t="shared" si="3"/>
        <v>0.15418502202643172</v>
      </c>
      <c r="BJ22" s="57">
        <f t="shared" si="3"/>
        <v>0.25991189427312777</v>
      </c>
    </row>
    <row r="23" spans="1:73" ht="12.75" thickBot="1">
      <c r="A23" s="276"/>
      <c r="B23" s="277"/>
      <c r="C23" s="277"/>
      <c r="D23" s="277"/>
      <c r="E23" s="277"/>
      <c r="F23" s="277"/>
      <c r="G23" s="277"/>
      <c r="H23" s="277"/>
      <c r="I23" s="277"/>
      <c r="J23" s="277"/>
      <c r="K23" s="277"/>
      <c r="L23" s="277"/>
      <c r="M23" s="277"/>
      <c r="N23" s="277"/>
      <c r="O23" s="277"/>
      <c r="P23" s="277"/>
      <c r="Q23" s="277"/>
      <c r="R23" s="277"/>
      <c r="S23" s="277"/>
      <c r="T23" s="277"/>
      <c r="U23" s="277"/>
      <c r="V23" s="277"/>
      <c r="W23" s="277"/>
      <c r="X23" s="277"/>
      <c r="Y23" s="277"/>
      <c r="Z23" s="277"/>
      <c r="AA23" s="278"/>
      <c r="AB23" s="706"/>
      <c r="AC23" s="282" t="s">
        <v>160</v>
      </c>
      <c r="AD23" s="706"/>
      <c r="AE23" s="706"/>
      <c r="AF23" s="706"/>
      <c r="AG23" s="706"/>
      <c r="AH23" s="706"/>
      <c r="AI23" s="706"/>
      <c r="AJ23" s="706"/>
      <c r="AK23" s="706"/>
      <c r="AL23" s="706"/>
      <c r="AM23" s="688"/>
      <c r="AN23" s="833"/>
      <c r="AO23" s="833"/>
      <c r="AP23" s="833"/>
      <c r="AQ23" s="833"/>
      <c r="AR23" s="833"/>
      <c r="AS23" s="833"/>
      <c r="AT23" s="833"/>
      <c r="AU23" s="833"/>
      <c r="AV23" s="833"/>
      <c r="AW23" s="833"/>
      <c r="AX23" s="833"/>
      <c r="AY23" s="833"/>
      <c r="AZ23" s="788"/>
      <c r="BB23" s="282" t="s">
        <v>160</v>
      </c>
      <c r="BC23" s="272"/>
      <c r="BD23" s="272"/>
      <c r="BE23" s="272"/>
      <c r="BF23" s="272"/>
      <c r="BG23" s="272"/>
      <c r="BH23" s="272"/>
      <c r="BI23" s="272"/>
      <c r="BJ23" s="272"/>
    </row>
    <row r="24" spans="1:73" ht="27.75" customHeight="1" thickBot="1">
      <c r="A24" s="276"/>
      <c r="B24" s="277"/>
      <c r="C24" s="277"/>
      <c r="D24" s="277"/>
      <c r="E24" s="277"/>
      <c r="F24" s="277"/>
      <c r="G24" s="277"/>
      <c r="H24" s="277"/>
      <c r="I24" s="277"/>
      <c r="J24" s="277"/>
      <c r="K24" s="277"/>
      <c r="L24" s="277"/>
      <c r="M24" s="277"/>
      <c r="N24" s="277"/>
      <c r="O24" s="277"/>
      <c r="P24" s="277"/>
      <c r="Q24" s="277"/>
      <c r="R24" s="277"/>
      <c r="S24" s="277"/>
      <c r="T24" s="277"/>
      <c r="U24" s="277"/>
      <c r="V24" s="277"/>
      <c r="W24" s="277"/>
      <c r="X24" s="277"/>
      <c r="Y24" s="277"/>
      <c r="Z24" s="277"/>
      <c r="AA24" s="278"/>
      <c r="AB24" s="706"/>
      <c r="AC24" s="575" t="s">
        <v>8</v>
      </c>
      <c r="AD24" s="587" t="s">
        <v>222</v>
      </c>
      <c r="AE24" s="588" t="s">
        <v>223</v>
      </c>
      <c r="AF24" s="588" t="s">
        <v>224</v>
      </c>
      <c r="AG24" s="588" t="s">
        <v>221</v>
      </c>
      <c r="AH24" s="588" t="s">
        <v>225</v>
      </c>
      <c r="AI24" s="588" t="s">
        <v>226</v>
      </c>
      <c r="AJ24" s="587" t="s">
        <v>227</v>
      </c>
      <c r="AK24" s="707" t="s">
        <v>557</v>
      </c>
      <c r="AL24" s="706"/>
      <c r="AM24" s="688"/>
      <c r="AN24" s="833"/>
      <c r="AO24" s="833"/>
      <c r="AP24" s="833"/>
      <c r="AQ24" s="833"/>
      <c r="AR24" s="833"/>
      <c r="AS24" s="833"/>
      <c r="AT24" s="833"/>
      <c r="AU24" s="833"/>
      <c r="AV24" s="833"/>
      <c r="AW24" s="833"/>
      <c r="AX24" s="833"/>
      <c r="AY24" s="833"/>
      <c r="AZ24" s="788"/>
      <c r="BB24" s="31" t="s">
        <v>8</v>
      </c>
      <c r="BC24" s="466" t="s">
        <v>222</v>
      </c>
      <c r="BD24" s="467" t="s">
        <v>223</v>
      </c>
      <c r="BE24" s="467" t="s">
        <v>224</v>
      </c>
      <c r="BF24" s="467" t="s">
        <v>221</v>
      </c>
      <c r="BG24" s="467" t="s">
        <v>225</v>
      </c>
      <c r="BH24" s="467" t="s">
        <v>226</v>
      </c>
      <c r="BI24" s="468" t="s">
        <v>227</v>
      </c>
      <c r="BJ24" s="469" t="s">
        <v>557</v>
      </c>
    </row>
    <row r="25" spans="1:73">
      <c r="A25" s="276"/>
      <c r="B25" s="277"/>
      <c r="C25" s="277"/>
      <c r="D25" s="277"/>
      <c r="E25" s="277"/>
      <c r="F25" s="277"/>
      <c r="G25" s="277"/>
      <c r="H25" s="277"/>
      <c r="I25" s="277"/>
      <c r="J25" s="277"/>
      <c r="K25" s="277"/>
      <c r="L25" s="277"/>
      <c r="M25" s="277"/>
      <c r="N25" s="277"/>
      <c r="O25" s="277"/>
      <c r="P25" s="277"/>
      <c r="Q25" s="277"/>
      <c r="R25" s="277"/>
      <c r="S25" s="277"/>
      <c r="T25" s="277"/>
      <c r="U25" s="277"/>
      <c r="V25" s="277"/>
      <c r="W25" s="277"/>
      <c r="X25" s="277"/>
      <c r="Y25" s="277"/>
      <c r="Z25" s="277"/>
      <c r="AA25" s="278"/>
      <c r="AB25" s="706"/>
      <c r="AC25" s="577" t="s">
        <v>415</v>
      </c>
      <c r="AD25" s="681">
        <f>BC30</f>
        <v>0.32983193277310924</v>
      </c>
      <c r="AE25" s="681">
        <f t="shared" ref="AE25:AK25" si="16">BD30</f>
        <v>0</v>
      </c>
      <c r="AF25" s="681">
        <f t="shared" si="16"/>
        <v>2.1008403361344537E-3</v>
      </c>
      <c r="AG25" s="681">
        <f t="shared" si="16"/>
        <v>4.2016806722689074E-3</v>
      </c>
      <c r="AH25" s="681">
        <f t="shared" si="16"/>
        <v>3.3613445378151259E-2</v>
      </c>
      <c r="AI25" s="681">
        <f t="shared" si="16"/>
        <v>0</v>
      </c>
      <c r="AJ25" s="690">
        <f t="shared" si="16"/>
        <v>0.23739495798319327</v>
      </c>
      <c r="AK25" s="681">
        <f t="shared" si="16"/>
        <v>0.39285714285714285</v>
      </c>
      <c r="AL25" s="706"/>
      <c r="AM25" s="688"/>
      <c r="BB25" s="67" t="s">
        <v>555</v>
      </c>
      <c r="BC25" s="90">
        <f t="shared" ref="BC25:BJ30" si="17">+BC53/$BK53</f>
        <v>0.42857142857142855</v>
      </c>
      <c r="BD25" s="46">
        <f t="shared" si="17"/>
        <v>0</v>
      </c>
      <c r="BE25" s="46">
        <f t="shared" si="17"/>
        <v>0</v>
      </c>
      <c r="BF25" s="46">
        <f t="shared" si="17"/>
        <v>0</v>
      </c>
      <c r="BG25" s="46">
        <f t="shared" si="17"/>
        <v>0.42857142857142855</v>
      </c>
      <c r="BH25" s="46">
        <f t="shared" si="17"/>
        <v>0</v>
      </c>
      <c r="BI25" s="46">
        <f t="shared" si="17"/>
        <v>0.14285714285714285</v>
      </c>
      <c r="BJ25" s="91">
        <f t="shared" si="17"/>
        <v>0</v>
      </c>
    </row>
    <row r="26" spans="1:73">
      <c r="A26" s="276"/>
      <c r="B26" s="277"/>
      <c r="C26" s="277"/>
      <c r="D26" s="277"/>
      <c r="E26" s="277"/>
      <c r="F26" s="277"/>
      <c r="G26" s="277"/>
      <c r="H26" s="277"/>
      <c r="I26" s="277"/>
      <c r="J26" s="277"/>
      <c r="K26" s="277"/>
      <c r="L26" s="277"/>
      <c r="M26" s="277"/>
      <c r="N26" s="277"/>
      <c r="O26" s="277"/>
      <c r="P26" s="277"/>
      <c r="Q26" s="277"/>
      <c r="R26" s="277"/>
      <c r="S26" s="277"/>
      <c r="T26" s="277"/>
      <c r="U26" s="277"/>
      <c r="V26" s="277"/>
      <c r="W26" s="277"/>
      <c r="X26" s="277"/>
      <c r="Y26" s="277"/>
      <c r="Z26" s="277"/>
      <c r="AA26" s="278"/>
      <c r="AB26" s="706"/>
      <c r="AC26" s="577" t="s">
        <v>416</v>
      </c>
      <c r="AD26" s="681">
        <f>BC29</f>
        <v>0.36212624584717606</v>
      </c>
      <c r="AE26" s="681">
        <f t="shared" ref="AE26:AK26" si="18">BD29</f>
        <v>0</v>
      </c>
      <c r="AF26" s="681">
        <f t="shared" si="18"/>
        <v>3.3222591362126247E-3</v>
      </c>
      <c r="AG26" s="681">
        <f t="shared" si="18"/>
        <v>1.9933554817275746E-2</v>
      </c>
      <c r="AH26" s="681">
        <f t="shared" si="18"/>
        <v>8.9700996677740868E-2</v>
      </c>
      <c r="AI26" s="681">
        <f t="shared" si="18"/>
        <v>6.6445182724252493E-3</v>
      </c>
      <c r="AJ26" s="690">
        <f t="shared" si="18"/>
        <v>0.26578073089700999</v>
      </c>
      <c r="AK26" s="681">
        <f t="shared" si="18"/>
        <v>0.25249169435215946</v>
      </c>
      <c r="AL26" s="706"/>
      <c r="AM26" s="688"/>
      <c r="BB26" s="70" t="s">
        <v>432</v>
      </c>
      <c r="BC26" s="96">
        <f t="shared" si="17"/>
        <v>0.42857142857142855</v>
      </c>
      <c r="BD26" s="72">
        <f t="shared" si="17"/>
        <v>7.1428571428571425E-2</v>
      </c>
      <c r="BE26" s="72">
        <f t="shared" si="17"/>
        <v>0.14285714285714285</v>
      </c>
      <c r="BF26" s="72">
        <f t="shared" si="17"/>
        <v>7.1428571428571425E-2</v>
      </c>
      <c r="BG26" s="72">
        <f t="shared" si="17"/>
        <v>0.21428571428571427</v>
      </c>
      <c r="BH26" s="72">
        <f t="shared" si="17"/>
        <v>0</v>
      </c>
      <c r="BI26" s="72">
        <f t="shared" si="17"/>
        <v>7.1428571428571425E-2</v>
      </c>
      <c r="BJ26" s="73">
        <f t="shared" si="17"/>
        <v>0</v>
      </c>
    </row>
    <row r="27" spans="1:73">
      <c r="A27" s="276"/>
      <c r="B27" s="277"/>
      <c r="C27" s="277"/>
      <c r="D27" s="277"/>
      <c r="E27" s="277"/>
      <c r="F27" s="277"/>
      <c r="G27" s="277"/>
      <c r="H27" s="277"/>
      <c r="I27" s="277"/>
      <c r="J27" s="277"/>
      <c r="K27" s="277"/>
      <c r="L27" s="277"/>
      <c r="M27" s="277"/>
      <c r="N27" s="277"/>
      <c r="O27" s="277"/>
      <c r="P27" s="277"/>
      <c r="Q27" s="277"/>
      <c r="R27" s="277"/>
      <c r="S27" s="277"/>
      <c r="T27" s="277"/>
      <c r="U27" s="277"/>
      <c r="V27" s="277"/>
      <c r="W27" s="277"/>
      <c r="X27" s="277"/>
      <c r="Y27" s="277"/>
      <c r="Z27" s="277"/>
      <c r="AA27" s="278"/>
      <c r="AB27" s="706"/>
      <c r="AC27" s="577" t="s">
        <v>417</v>
      </c>
      <c r="AD27" s="681">
        <f>BC28</f>
        <v>0.43209876543209874</v>
      </c>
      <c r="AE27" s="681">
        <f t="shared" ref="AE27:AK27" si="19">BD28</f>
        <v>0</v>
      </c>
      <c r="AF27" s="681">
        <f t="shared" si="19"/>
        <v>3.292181069958848E-2</v>
      </c>
      <c r="AG27" s="681">
        <f t="shared" si="19"/>
        <v>9.0534979423868317E-2</v>
      </c>
      <c r="AH27" s="681">
        <f t="shared" si="19"/>
        <v>8.2304526748971193E-2</v>
      </c>
      <c r="AI27" s="681">
        <f t="shared" si="19"/>
        <v>2.0576131687242798E-2</v>
      </c>
      <c r="AJ27" s="690">
        <f t="shared" si="19"/>
        <v>0.23456790123456789</v>
      </c>
      <c r="AK27" s="681">
        <f t="shared" si="19"/>
        <v>0.10699588477366255</v>
      </c>
      <c r="AL27" s="706"/>
      <c r="AZ27" s="789"/>
      <c r="BB27" s="70" t="s">
        <v>433</v>
      </c>
      <c r="BC27" s="96">
        <f t="shared" si="17"/>
        <v>0.5</v>
      </c>
      <c r="BD27" s="72">
        <f t="shared" si="17"/>
        <v>3.125E-2</v>
      </c>
      <c r="BE27" s="72">
        <f t="shared" si="17"/>
        <v>0.125</v>
      </c>
      <c r="BF27" s="72">
        <f t="shared" si="17"/>
        <v>0.125</v>
      </c>
      <c r="BG27" s="72">
        <f t="shared" si="17"/>
        <v>6.25E-2</v>
      </c>
      <c r="BH27" s="72">
        <f t="shared" si="17"/>
        <v>3.125E-2</v>
      </c>
      <c r="BI27" s="72">
        <f t="shared" si="17"/>
        <v>9.375E-2</v>
      </c>
      <c r="BJ27" s="73">
        <f t="shared" si="17"/>
        <v>3.125E-2</v>
      </c>
    </row>
    <row r="28" spans="1:73">
      <c r="A28" s="276"/>
      <c r="B28" s="277"/>
      <c r="C28" s="277"/>
      <c r="D28" s="277"/>
      <c r="E28" s="277"/>
      <c r="F28" s="277"/>
      <c r="G28" s="277"/>
      <c r="H28" s="277"/>
      <c r="I28" s="277"/>
      <c r="J28" s="277"/>
      <c r="K28" s="277"/>
      <c r="L28" s="277"/>
      <c r="M28" s="277"/>
      <c r="N28" s="277"/>
      <c r="O28" s="277"/>
      <c r="P28" s="277"/>
      <c r="Q28" s="277"/>
      <c r="R28" s="277"/>
      <c r="S28" s="277"/>
      <c r="T28" s="277"/>
      <c r="U28" s="277"/>
      <c r="V28" s="277"/>
      <c r="W28" s="277"/>
      <c r="X28" s="277"/>
      <c r="Y28" s="277"/>
      <c r="Z28" s="277"/>
      <c r="AA28" s="278"/>
      <c r="AB28" s="706"/>
      <c r="AC28" s="577" t="s">
        <v>418</v>
      </c>
      <c r="AD28" s="681">
        <f>BC27</f>
        <v>0.5</v>
      </c>
      <c r="AE28" s="681">
        <f t="shared" ref="AE28:AK28" si="20">BD27</f>
        <v>3.125E-2</v>
      </c>
      <c r="AF28" s="681">
        <f t="shared" si="20"/>
        <v>0.125</v>
      </c>
      <c r="AG28" s="681">
        <f t="shared" si="20"/>
        <v>0.125</v>
      </c>
      <c r="AH28" s="681">
        <f t="shared" si="20"/>
        <v>6.25E-2</v>
      </c>
      <c r="AI28" s="681">
        <f t="shared" si="20"/>
        <v>3.125E-2</v>
      </c>
      <c r="AJ28" s="690">
        <f t="shared" si="20"/>
        <v>9.375E-2</v>
      </c>
      <c r="AK28" s="681">
        <f t="shared" si="20"/>
        <v>3.125E-2</v>
      </c>
      <c r="AL28" s="706"/>
      <c r="AZ28" s="786"/>
      <c r="BB28" s="70" t="s">
        <v>434</v>
      </c>
      <c r="BC28" s="96">
        <f t="shared" si="17"/>
        <v>0.43209876543209874</v>
      </c>
      <c r="BD28" s="72">
        <f t="shared" si="17"/>
        <v>0</v>
      </c>
      <c r="BE28" s="72">
        <f t="shared" si="17"/>
        <v>3.292181069958848E-2</v>
      </c>
      <c r="BF28" s="72">
        <f t="shared" si="17"/>
        <v>9.0534979423868317E-2</v>
      </c>
      <c r="BG28" s="72">
        <f t="shared" si="17"/>
        <v>8.2304526748971193E-2</v>
      </c>
      <c r="BH28" s="72">
        <f t="shared" si="17"/>
        <v>2.0576131687242798E-2</v>
      </c>
      <c r="BI28" s="72">
        <f t="shared" si="17"/>
        <v>0.23456790123456789</v>
      </c>
      <c r="BJ28" s="73">
        <f t="shared" si="17"/>
        <v>0.10699588477366255</v>
      </c>
    </row>
    <row r="29" spans="1:73">
      <c r="A29" s="276"/>
      <c r="B29" s="277"/>
      <c r="C29" s="277"/>
      <c r="D29" s="277"/>
      <c r="E29" s="277"/>
      <c r="F29" s="277"/>
      <c r="G29" s="277"/>
      <c r="H29" s="277"/>
      <c r="I29" s="277"/>
      <c r="J29" s="277"/>
      <c r="K29" s="277"/>
      <c r="L29" s="277"/>
      <c r="M29" s="277"/>
      <c r="N29" s="277"/>
      <c r="O29" s="277"/>
      <c r="P29" s="277"/>
      <c r="Q29" s="277"/>
      <c r="R29" s="277"/>
      <c r="S29" s="277"/>
      <c r="T29" s="277"/>
      <c r="U29" s="277"/>
      <c r="V29" s="277"/>
      <c r="W29" s="277"/>
      <c r="X29" s="277"/>
      <c r="Y29" s="277"/>
      <c r="Z29" s="277"/>
      <c r="AA29" s="278"/>
      <c r="AB29" s="706"/>
      <c r="AC29" s="577" t="s">
        <v>419</v>
      </c>
      <c r="AD29" s="681">
        <f>BC26</f>
        <v>0.42857142857142855</v>
      </c>
      <c r="AE29" s="681">
        <f t="shared" ref="AE29:AK29" si="21">BD26</f>
        <v>7.1428571428571425E-2</v>
      </c>
      <c r="AF29" s="681">
        <f t="shared" si="21"/>
        <v>0.14285714285714285</v>
      </c>
      <c r="AG29" s="681">
        <f t="shared" si="21"/>
        <v>7.1428571428571425E-2</v>
      </c>
      <c r="AH29" s="681">
        <f t="shared" si="21"/>
        <v>0.21428571428571427</v>
      </c>
      <c r="AI29" s="681">
        <f t="shared" si="21"/>
        <v>0</v>
      </c>
      <c r="AJ29" s="690">
        <f t="shared" si="21"/>
        <v>7.1428571428571425E-2</v>
      </c>
      <c r="AK29" s="681">
        <f t="shared" si="21"/>
        <v>0</v>
      </c>
      <c r="AL29" s="706"/>
      <c r="AZ29" s="788"/>
      <c r="BB29" s="70" t="s">
        <v>435</v>
      </c>
      <c r="BC29" s="96">
        <f t="shared" si="17"/>
        <v>0.36212624584717606</v>
      </c>
      <c r="BD29" s="72">
        <f t="shared" si="17"/>
        <v>0</v>
      </c>
      <c r="BE29" s="72">
        <f t="shared" si="17"/>
        <v>3.3222591362126247E-3</v>
      </c>
      <c r="BF29" s="72">
        <f t="shared" si="17"/>
        <v>1.9933554817275746E-2</v>
      </c>
      <c r="BG29" s="72">
        <f t="shared" si="17"/>
        <v>8.9700996677740868E-2</v>
      </c>
      <c r="BH29" s="72">
        <f t="shared" si="17"/>
        <v>6.6445182724252493E-3</v>
      </c>
      <c r="BI29" s="72">
        <f t="shared" si="17"/>
        <v>0.26578073089700999</v>
      </c>
      <c r="BJ29" s="73">
        <f t="shared" si="17"/>
        <v>0.25249169435215946</v>
      </c>
    </row>
    <row r="30" spans="1:73" ht="12.75" thickBot="1">
      <c r="A30" s="276"/>
      <c r="B30" s="277"/>
      <c r="C30" s="277"/>
      <c r="D30" s="277"/>
      <c r="E30" s="277"/>
      <c r="F30" s="277"/>
      <c r="G30" s="277"/>
      <c r="H30" s="277"/>
      <c r="I30" s="277"/>
      <c r="J30" s="277"/>
      <c r="K30" s="277"/>
      <c r="L30" s="277"/>
      <c r="M30" s="277"/>
      <c r="N30" s="277"/>
      <c r="O30" s="277"/>
      <c r="P30" s="277"/>
      <c r="Q30" s="277"/>
      <c r="R30" s="277"/>
      <c r="S30" s="277"/>
      <c r="T30" s="277"/>
      <c r="U30" s="277"/>
      <c r="V30" s="277"/>
      <c r="W30" s="277"/>
      <c r="X30" s="277"/>
      <c r="Y30" s="277"/>
      <c r="Z30" s="277"/>
      <c r="AA30" s="278"/>
      <c r="AB30" s="706"/>
      <c r="AC30" s="577" t="s">
        <v>420</v>
      </c>
      <c r="AD30" s="681">
        <f>BC25</f>
        <v>0.42857142857142855</v>
      </c>
      <c r="AE30" s="681">
        <f t="shared" ref="AE30:AK30" si="22">BD25</f>
        <v>0</v>
      </c>
      <c r="AF30" s="681">
        <f t="shared" si="22"/>
        <v>0</v>
      </c>
      <c r="AG30" s="681">
        <f t="shared" si="22"/>
        <v>0</v>
      </c>
      <c r="AH30" s="681">
        <f t="shared" si="22"/>
        <v>0.42857142857142855</v>
      </c>
      <c r="AI30" s="681">
        <f t="shared" si="22"/>
        <v>0</v>
      </c>
      <c r="AJ30" s="690">
        <f t="shared" si="22"/>
        <v>0.14285714285714285</v>
      </c>
      <c r="AK30" s="681">
        <f t="shared" si="22"/>
        <v>0</v>
      </c>
      <c r="AL30" s="706"/>
      <c r="AM30" s="785"/>
      <c r="AZ30" s="788"/>
      <c r="BB30" s="77" t="s">
        <v>436</v>
      </c>
      <c r="BC30" s="55">
        <f t="shared" si="17"/>
        <v>0.32983193277310924</v>
      </c>
      <c r="BD30" s="56">
        <f t="shared" si="17"/>
        <v>0</v>
      </c>
      <c r="BE30" s="56">
        <f t="shared" si="17"/>
        <v>2.1008403361344537E-3</v>
      </c>
      <c r="BF30" s="56">
        <f t="shared" si="17"/>
        <v>4.2016806722689074E-3</v>
      </c>
      <c r="BG30" s="56">
        <f t="shared" si="17"/>
        <v>3.3613445378151259E-2</v>
      </c>
      <c r="BH30" s="56">
        <f t="shared" si="17"/>
        <v>0</v>
      </c>
      <c r="BI30" s="56">
        <f t="shared" si="17"/>
        <v>0.23739495798319327</v>
      </c>
      <c r="BJ30" s="57">
        <f t="shared" si="17"/>
        <v>0.39285714285714285</v>
      </c>
    </row>
    <row r="31" spans="1:73">
      <c r="A31" s="276"/>
      <c r="B31" s="277"/>
      <c r="C31" s="277"/>
      <c r="D31" s="277"/>
      <c r="E31" s="277"/>
      <c r="F31" s="277"/>
      <c r="G31" s="277"/>
      <c r="H31" s="277"/>
      <c r="I31" s="277"/>
      <c r="J31" s="277"/>
      <c r="K31" s="277"/>
      <c r="L31" s="277"/>
      <c r="M31" s="277"/>
      <c r="N31" s="277"/>
      <c r="O31" s="277"/>
      <c r="P31" s="277"/>
      <c r="Q31" s="277"/>
      <c r="R31" s="277"/>
      <c r="S31" s="277"/>
      <c r="T31" s="277"/>
      <c r="U31" s="277"/>
      <c r="V31" s="277"/>
      <c r="W31" s="277"/>
      <c r="X31" s="277"/>
      <c r="Y31" s="277"/>
      <c r="Z31" s="277"/>
      <c r="AA31" s="278"/>
      <c r="AB31" s="706"/>
      <c r="AL31" s="706"/>
      <c r="AM31" s="785"/>
      <c r="AZ31" s="788"/>
    </row>
    <row r="32" spans="1:73" ht="12.75" thickBot="1">
      <c r="A32" s="276"/>
      <c r="B32" s="277"/>
      <c r="C32" s="277"/>
      <c r="D32" s="277"/>
      <c r="E32" s="277"/>
      <c r="F32" s="277"/>
      <c r="G32" s="277"/>
      <c r="H32" s="277"/>
      <c r="I32" s="277"/>
      <c r="J32" s="277"/>
      <c r="K32" s="277"/>
      <c r="L32" s="277"/>
      <c r="M32" s="277"/>
      <c r="N32" s="277"/>
      <c r="O32" s="277"/>
      <c r="P32" s="277"/>
      <c r="Q32" s="277"/>
      <c r="R32" s="277"/>
      <c r="S32" s="277"/>
      <c r="T32" s="277"/>
      <c r="U32" s="277"/>
      <c r="V32" s="277"/>
      <c r="W32" s="277"/>
      <c r="X32" s="277"/>
      <c r="Y32" s="277"/>
      <c r="Z32" s="277"/>
      <c r="AA32" s="278"/>
      <c r="AB32" s="706"/>
      <c r="AC32" s="282" t="s">
        <v>137</v>
      </c>
      <c r="AL32" s="706"/>
      <c r="AM32" s="688"/>
      <c r="AZ32" s="788"/>
      <c r="BB32" s="282" t="s">
        <v>137</v>
      </c>
      <c r="BM32" s="312"/>
      <c r="BN32" s="312"/>
      <c r="BO32" s="312"/>
      <c r="BP32" s="312"/>
      <c r="BQ32" s="312"/>
      <c r="BR32" s="312"/>
      <c r="BS32" s="312"/>
      <c r="BT32" s="312"/>
      <c r="BU32" s="312"/>
    </row>
    <row r="33" spans="1:73" ht="21.75" thickBot="1">
      <c r="A33" s="276"/>
      <c r="B33" s="277"/>
      <c r="C33" s="277"/>
      <c r="D33" s="277"/>
      <c r="E33" s="277"/>
      <c r="F33" s="277"/>
      <c r="G33" s="277"/>
      <c r="H33" s="277"/>
      <c r="I33" s="277"/>
      <c r="J33" s="277"/>
      <c r="K33" s="277"/>
      <c r="L33" s="277"/>
      <c r="M33" s="277"/>
      <c r="N33" s="277"/>
      <c r="O33" s="277"/>
      <c r="P33" s="277"/>
      <c r="Q33" s="277"/>
      <c r="R33" s="277"/>
      <c r="S33" s="277"/>
      <c r="T33" s="277"/>
      <c r="U33" s="277"/>
      <c r="V33" s="277"/>
      <c r="W33" s="277"/>
      <c r="X33" s="277"/>
      <c r="Y33" s="277"/>
      <c r="Z33" s="277"/>
      <c r="AA33" s="278"/>
      <c r="AB33" s="706"/>
      <c r="AC33" s="590"/>
      <c r="AD33" s="587" t="s">
        <v>222</v>
      </c>
      <c r="AE33" s="588" t="s">
        <v>223</v>
      </c>
      <c r="AF33" s="588" t="s">
        <v>224</v>
      </c>
      <c r="AG33" s="588" t="s">
        <v>221</v>
      </c>
      <c r="AH33" s="588" t="s">
        <v>225</v>
      </c>
      <c r="AI33" s="588" t="s">
        <v>226</v>
      </c>
      <c r="AJ33" s="587" t="s">
        <v>227</v>
      </c>
      <c r="AK33" s="707" t="s">
        <v>557</v>
      </c>
      <c r="AL33" s="707" t="s">
        <v>556</v>
      </c>
      <c r="AM33" s="688"/>
      <c r="AZ33" s="788"/>
      <c r="BB33" s="297"/>
      <c r="BC33" s="470" t="s">
        <v>222</v>
      </c>
      <c r="BD33" s="471" t="s">
        <v>223</v>
      </c>
      <c r="BE33" s="471" t="s">
        <v>224</v>
      </c>
      <c r="BF33" s="471" t="s">
        <v>221</v>
      </c>
      <c r="BG33" s="471" t="s">
        <v>225</v>
      </c>
      <c r="BH33" s="471" t="s">
        <v>226</v>
      </c>
      <c r="BI33" s="472" t="s">
        <v>227</v>
      </c>
      <c r="BJ33" s="473" t="s">
        <v>557</v>
      </c>
      <c r="BK33" s="474" t="s">
        <v>556</v>
      </c>
      <c r="BM33" s="312"/>
      <c r="BN33" s="312"/>
      <c r="BO33" s="312"/>
      <c r="BP33" s="312"/>
      <c r="BQ33" s="312"/>
      <c r="BR33" s="312"/>
      <c r="BS33" s="312"/>
      <c r="BT33" s="312"/>
      <c r="BU33" s="312"/>
    </row>
    <row r="34" spans="1:73" ht="12.75" thickBot="1">
      <c r="A34" s="276"/>
      <c r="B34" s="277"/>
      <c r="C34" s="277"/>
      <c r="D34" s="277"/>
      <c r="E34" s="277"/>
      <c r="F34" s="277"/>
      <c r="G34" s="277"/>
      <c r="H34" s="277"/>
      <c r="I34" s="277"/>
      <c r="J34" s="277"/>
      <c r="K34" s="277"/>
      <c r="L34" s="277"/>
      <c r="M34" s="277"/>
      <c r="N34" s="277"/>
      <c r="O34" s="277"/>
      <c r="P34" s="277"/>
      <c r="Q34" s="277"/>
      <c r="R34" s="277"/>
      <c r="S34" s="277"/>
      <c r="T34" s="277"/>
      <c r="U34" s="277"/>
      <c r="V34" s="277"/>
      <c r="W34" s="277"/>
      <c r="X34" s="277"/>
      <c r="Y34" s="277"/>
      <c r="Z34" s="277"/>
      <c r="AA34" s="278"/>
      <c r="AB34" s="706"/>
      <c r="AC34" s="589" t="s">
        <v>558</v>
      </c>
      <c r="AD34" s="704">
        <f>BC34</f>
        <v>396</v>
      </c>
      <c r="AE34" s="704">
        <f t="shared" ref="AE34:AL34" si="23">BD34</f>
        <v>2</v>
      </c>
      <c r="AF34" s="704">
        <f t="shared" si="23"/>
        <v>16</v>
      </c>
      <c r="AG34" s="704">
        <f t="shared" si="23"/>
        <v>35</v>
      </c>
      <c r="AH34" s="704">
        <f t="shared" si="23"/>
        <v>71</v>
      </c>
      <c r="AI34" s="704">
        <f t="shared" si="23"/>
        <v>8</v>
      </c>
      <c r="AJ34" s="704">
        <f t="shared" si="23"/>
        <v>255</v>
      </c>
      <c r="AK34" s="704">
        <f t="shared" si="23"/>
        <v>290</v>
      </c>
      <c r="AL34" s="704">
        <f t="shared" si="23"/>
        <v>1073</v>
      </c>
      <c r="AM34" s="688"/>
      <c r="AZ34" s="788"/>
      <c r="BB34" s="317" t="s">
        <v>558</v>
      </c>
      <c r="BC34" s="286">
        <f t="shared" ref="BC34:BJ34" si="24">+SUM(BC37:BC49)</f>
        <v>396</v>
      </c>
      <c r="BD34" s="287">
        <f t="shared" si="24"/>
        <v>2</v>
      </c>
      <c r="BE34" s="287">
        <f t="shared" si="24"/>
        <v>16</v>
      </c>
      <c r="BF34" s="287">
        <f t="shared" si="24"/>
        <v>35</v>
      </c>
      <c r="BG34" s="287">
        <f t="shared" si="24"/>
        <v>71</v>
      </c>
      <c r="BH34" s="287">
        <f t="shared" si="24"/>
        <v>8</v>
      </c>
      <c r="BI34" s="287">
        <f t="shared" si="24"/>
        <v>255</v>
      </c>
      <c r="BJ34" s="307">
        <f t="shared" si="24"/>
        <v>290</v>
      </c>
      <c r="BK34" s="308">
        <f>+SUM(BC34:BJ34)</f>
        <v>1073</v>
      </c>
      <c r="BM34" s="291"/>
      <c r="BN34" s="291"/>
      <c r="BO34" s="291"/>
      <c r="BP34" s="291"/>
      <c r="BQ34" s="291"/>
      <c r="BR34" s="291"/>
      <c r="BS34" s="291"/>
      <c r="BT34" s="291"/>
      <c r="BU34" s="277"/>
    </row>
    <row r="35" spans="1:73" ht="12.75" thickBot="1">
      <c r="A35" s="276"/>
      <c r="B35" s="277"/>
      <c r="C35" s="277"/>
      <c r="D35" s="277"/>
      <c r="E35" s="277"/>
      <c r="F35" s="277"/>
      <c r="G35" s="277"/>
      <c r="H35" s="277"/>
      <c r="I35" s="277"/>
      <c r="J35" s="277"/>
      <c r="K35" s="277"/>
      <c r="L35" s="277"/>
      <c r="M35" s="277"/>
      <c r="N35" s="277"/>
      <c r="O35" s="277"/>
      <c r="P35" s="277"/>
      <c r="Q35" s="277"/>
      <c r="R35" s="277"/>
      <c r="S35" s="277"/>
      <c r="T35" s="277"/>
      <c r="U35" s="277"/>
      <c r="V35" s="277"/>
      <c r="W35" s="277"/>
      <c r="X35" s="277"/>
      <c r="Y35" s="277"/>
      <c r="Z35" s="277"/>
      <c r="AA35" s="278"/>
      <c r="AB35" s="706"/>
      <c r="AC35" s="282" t="s">
        <v>162</v>
      </c>
      <c r="AD35" s="706"/>
      <c r="AE35" s="706"/>
      <c r="AF35" s="706"/>
      <c r="AG35" s="706"/>
      <c r="AH35" s="706"/>
      <c r="AI35" s="706"/>
      <c r="AJ35" s="706"/>
      <c r="AK35" s="706"/>
      <c r="AL35" s="706"/>
      <c r="AM35" s="688"/>
      <c r="AZ35" s="788"/>
      <c r="BB35" s="282" t="s">
        <v>162</v>
      </c>
      <c r="BC35" s="272"/>
      <c r="BD35" s="272"/>
      <c r="BE35" s="272"/>
      <c r="BF35" s="272"/>
      <c r="BG35" s="272"/>
      <c r="BH35" s="272"/>
      <c r="BI35" s="272"/>
      <c r="BJ35" s="272"/>
      <c r="BM35" s="291"/>
      <c r="BN35" s="291"/>
      <c r="BO35" s="291"/>
      <c r="BP35" s="291"/>
      <c r="BQ35" s="291"/>
      <c r="BR35" s="291"/>
      <c r="BS35" s="291"/>
      <c r="BT35" s="291"/>
      <c r="BU35" s="277"/>
    </row>
    <row r="36" spans="1:73" ht="21.75" thickBot="1">
      <c r="A36" s="276"/>
      <c r="B36" s="277"/>
      <c r="C36" s="277"/>
      <c r="D36" s="277"/>
      <c r="E36" s="277"/>
      <c r="F36" s="277"/>
      <c r="G36" s="277"/>
      <c r="H36" s="277"/>
      <c r="I36" s="277"/>
      <c r="J36" s="277"/>
      <c r="K36" s="277"/>
      <c r="L36" s="277"/>
      <c r="M36" s="277"/>
      <c r="N36" s="277"/>
      <c r="O36" s="277"/>
      <c r="P36" s="277"/>
      <c r="Q36" s="277"/>
      <c r="R36" s="277"/>
      <c r="S36" s="277"/>
      <c r="T36" s="277"/>
      <c r="U36" s="277"/>
      <c r="V36" s="277"/>
      <c r="W36" s="277"/>
      <c r="X36" s="277"/>
      <c r="Y36" s="277"/>
      <c r="Z36" s="277"/>
      <c r="AA36" s="278"/>
      <c r="AB36" s="706"/>
      <c r="AC36" s="575" t="s">
        <v>550</v>
      </c>
      <c r="AD36" s="587" t="s">
        <v>222</v>
      </c>
      <c r="AE36" s="588" t="s">
        <v>223</v>
      </c>
      <c r="AF36" s="588" t="s">
        <v>224</v>
      </c>
      <c r="AG36" s="588" t="s">
        <v>221</v>
      </c>
      <c r="AH36" s="588" t="s">
        <v>225</v>
      </c>
      <c r="AI36" s="588" t="s">
        <v>226</v>
      </c>
      <c r="AJ36" s="587" t="s">
        <v>227</v>
      </c>
      <c r="AK36" s="707" t="s">
        <v>557</v>
      </c>
      <c r="AL36" s="707" t="s">
        <v>556</v>
      </c>
      <c r="AM36" s="688"/>
      <c r="AN36" s="782"/>
      <c r="BB36" s="27" t="s">
        <v>550</v>
      </c>
      <c r="BC36" s="466" t="s">
        <v>222</v>
      </c>
      <c r="BD36" s="467" t="s">
        <v>223</v>
      </c>
      <c r="BE36" s="467" t="s">
        <v>224</v>
      </c>
      <c r="BF36" s="467" t="s">
        <v>221</v>
      </c>
      <c r="BG36" s="467" t="s">
        <v>225</v>
      </c>
      <c r="BH36" s="467" t="s">
        <v>226</v>
      </c>
      <c r="BI36" s="468" t="s">
        <v>227</v>
      </c>
      <c r="BJ36" s="469" t="s">
        <v>557</v>
      </c>
      <c r="BK36" s="474" t="s">
        <v>556</v>
      </c>
      <c r="BM36" s="312"/>
      <c r="BN36" s="312"/>
      <c r="BO36" s="312"/>
      <c r="BP36" s="312"/>
      <c r="BQ36" s="312"/>
      <c r="BR36" s="312"/>
      <c r="BS36" s="312"/>
      <c r="BT36" s="312"/>
      <c r="BU36" s="312"/>
    </row>
    <row r="37" spans="1:73">
      <c r="A37" s="276"/>
      <c r="B37" s="277"/>
      <c r="C37" s="277"/>
      <c r="D37" s="277"/>
      <c r="E37" s="277"/>
      <c r="F37" s="277"/>
      <c r="G37" s="277"/>
      <c r="H37" s="277"/>
      <c r="I37" s="277"/>
      <c r="J37" s="277"/>
      <c r="K37" s="277"/>
      <c r="L37" s="277"/>
      <c r="M37" s="277"/>
      <c r="N37" s="277"/>
      <c r="O37" s="277"/>
      <c r="P37" s="277"/>
      <c r="Q37" s="277"/>
      <c r="R37" s="277"/>
      <c r="S37" s="277"/>
      <c r="T37" s="277"/>
      <c r="U37" s="277"/>
      <c r="V37" s="277"/>
      <c r="W37" s="277"/>
      <c r="X37" s="277"/>
      <c r="Y37" s="277"/>
      <c r="Z37" s="277"/>
      <c r="AA37" s="278"/>
      <c r="AB37" s="706"/>
      <c r="AC37" s="573" t="s">
        <v>403</v>
      </c>
      <c r="AD37" s="704">
        <f>BC49</f>
        <v>90</v>
      </c>
      <c r="AE37" s="704">
        <f t="shared" ref="AE37:AL37" si="25">BD49</f>
        <v>1</v>
      </c>
      <c r="AF37" s="704">
        <f t="shared" si="25"/>
        <v>2</v>
      </c>
      <c r="AG37" s="704">
        <f t="shared" si="25"/>
        <v>16</v>
      </c>
      <c r="AH37" s="704">
        <f t="shared" si="25"/>
        <v>23</v>
      </c>
      <c r="AI37" s="704">
        <f t="shared" si="25"/>
        <v>1</v>
      </c>
      <c r="AJ37" s="704">
        <f t="shared" si="25"/>
        <v>35</v>
      </c>
      <c r="AK37" s="704">
        <f t="shared" si="25"/>
        <v>59</v>
      </c>
      <c r="AL37" s="704">
        <f t="shared" si="25"/>
        <v>227</v>
      </c>
      <c r="AM37" s="688"/>
      <c r="AN37" s="782"/>
      <c r="BB37" s="44" t="s">
        <v>557</v>
      </c>
      <c r="BC37" s="298">
        <f>+集計・資料①!EL6</f>
        <v>0</v>
      </c>
      <c r="BD37" s="299">
        <f>+集計・資料①!EM6</f>
        <v>0</v>
      </c>
      <c r="BE37" s="299">
        <f>+集計・資料①!EN6</f>
        <v>0</v>
      </c>
      <c r="BF37" s="299">
        <f>+集計・資料①!EO6</f>
        <v>0</v>
      </c>
      <c r="BG37" s="299">
        <f>+集計・資料①!EP6</f>
        <v>0</v>
      </c>
      <c r="BH37" s="299">
        <f>+集計・資料①!EQ6</f>
        <v>0</v>
      </c>
      <c r="BI37" s="299">
        <f>+集計・資料①!ER6</f>
        <v>0</v>
      </c>
      <c r="BJ37" s="304">
        <f>+集計・資料①!ES6</f>
        <v>0</v>
      </c>
      <c r="BK37" s="310">
        <f>+SUM(BC37:BJ37)</f>
        <v>0</v>
      </c>
      <c r="BM37" s="312"/>
      <c r="BN37" s="312"/>
      <c r="BO37" s="312"/>
      <c r="BP37" s="312"/>
      <c r="BQ37" s="312"/>
      <c r="BR37" s="312"/>
      <c r="BS37" s="312"/>
      <c r="BT37" s="312"/>
      <c r="BU37" s="312"/>
    </row>
    <row r="38" spans="1:73">
      <c r="A38" s="276"/>
      <c r="B38" s="277"/>
      <c r="C38" s="277"/>
      <c r="D38" s="277"/>
      <c r="E38" s="277"/>
      <c r="F38" s="277"/>
      <c r="G38" s="277"/>
      <c r="H38" s="277"/>
      <c r="I38" s="277"/>
      <c r="J38" s="277"/>
      <c r="K38" s="277"/>
      <c r="L38" s="277"/>
      <c r="M38" s="277"/>
      <c r="N38" s="277"/>
      <c r="O38" s="277"/>
      <c r="P38" s="277"/>
      <c r="Q38" s="277"/>
      <c r="R38" s="277"/>
      <c r="S38" s="277"/>
      <c r="T38" s="277"/>
      <c r="U38" s="277"/>
      <c r="V38" s="277"/>
      <c r="W38" s="277"/>
      <c r="X38" s="277"/>
      <c r="Y38" s="277"/>
      <c r="Z38" s="277"/>
      <c r="AA38" s="278"/>
      <c r="AB38" s="706"/>
      <c r="AC38" s="683" t="s">
        <v>404</v>
      </c>
      <c r="AD38" s="704">
        <f>BC48</f>
        <v>73</v>
      </c>
      <c r="AE38" s="704">
        <f t="shared" ref="AE38:AL38" si="26">BD48</f>
        <v>0</v>
      </c>
      <c r="AF38" s="704">
        <f t="shared" si="26"/>
        <v>5</v>
      </c>
      <c r="AG38" s="704">
        <f t="shared" si="26"/>
        <v>4</v>
      </c>
      <c r="AH38" s="704">
        <f t="shared" si="26"/>
        <v>12</v>
      </c>
      <c r="AI38" s="704">
        <f t="shared" si="26"/>
        <v>2</v>
      </c>
      <c r="AJ38" s="704">
        <f t="shared" si="26"/>
        <v>32</v>
      </c>
      <c r="AK38" s="704">
        <f t="shared" si="26"/>
        <v>39</v>
      </c>
      <c r="AL38" s="704">
        <f t="shared" si="26"/>
        <v>167</v>
      </c>
      <c r="AM38" s="688"/>
      <c r="AN38" s="782"/>
      <c r="BB38" s="7" t="s">
        <v>544</v>
      </c>
      <c r="BC38" s="300">
        <f>+集計・資料①!EL8</f>
        <v>38</v>
      </c>
      <c r="BD38" s="283">
        <f>+集計・資料①!EM8</f>
        <v>0</v>
      </c>
      <c r="BE38" s="283">
        <f>+集計・資料①!EN8</f>
        <v>3</v>
      </c>
      <c r="BF38" s="283">
        <f>+集計・資料①!EO8</f>
        <v>3</v>
      </c>
      <c r="BG38" s="283">
        <f>+集計・資料①!EP8</f>
        <v>3</v>
      </c>
      <c r="BH38" s="283">
        <f>+集計・資料①!EQ8</f>
        <v>0</v>
      </c>
      <c r="BI38" s="283">
        <f>+集計・資料①!ER8</f>
        <v>26</v>
      </c>
      <c r="BJ38" s="305">
        <f>+集計・資料①!ES8</f>
        <v>34</v>
      </c>
      <c r="BK38" s="310">
        <f t="shared" ref="BK38:BK50" si="27">+SUM(BC38:BJ38)</f>
        <v>107</v>
      </c>
      <c r="BM38" s="312"/>
      <c r="BN38" s="312"/>
      <c r="BO38" s="312"/>
      <c r="BP38" s="312"/>
      <c r="BQ38" s="312"/>
      <c r="BR38" s="312"/>
      <c r="BS38" s="312"/>
      <c r="BT38" s="312"/>
      <c r="BU38" s="312"/>
    </row>
    <row r="39" spans="1:73">
      <c r="A39" s="276"/>
      <c r="B39" s="277"/>
      <c r="C39" s="277"/>
      <c r="D39" s="277"/>
      <c r="E39" s="277"/>
      <c r="F39" s="277"/>
      <c r="G39" s="277"/>
      <c r="H39" s="277"/>
      <c r="I39" s="277"/>
      <c r="J39" s="277"/>
      <c r="K39" s="277"/>
      <c r="L39" s="277"/>
      <c r="M39" s="277"/>
      <c r="N39" s="277"/>
      <c r="O39" s="277"/>
      <c r="P39" s="277"/>
      <c r="Q39" s="277"/>
      <c r="R39" s="277"/>
      <c r="S39" s="277"/>
      <c r="T39" s="277"/>
      <c r="U39" s="277"/>
      <c r="V39" s="277"/>
      <c r="W39" s="277"/>
      <c r="X39" s="277"/>
      <c r="Y39" s="277"/>
      <c r="Z39" s="277"/>
      <c r="AA39" s="278"/>
      <c r="AB39" s="706"/>
      <c r="AC39" s="573" t="s">
        <v>405</v>
      </c>
      <c r="AD39" s="704">
        <f>BC47</f>
        <v>1</v>
      </c>
      <c r="AE39" s="704">
        <f t="shared" ref="AE39:AL39" si="28">BD47</f>
        <v>0</v>
      </c>
      <c r="AF39" s="704">
        <f t="shared" si="28"/>
        <v>0</v>
      </c>
      <c r="AG39" s="704">
        <f t="shared" si="28"/>
        <v>2</v>
      </c>
      <c r="AH39" s="704">
        <f t="shared" si="28"/>
        <v>2</v>
      </c>
      <c r="AI39" s="704">
        <f t="shared" si="28"/>
        <v>0</v>
      </c>
      <c r="AJ39" s="704">
        <f t="shared" si="28"/>
        <v>0</v>
      </c>
      <c r="AK39" s="704">
        <f t="shared" si="28"/>
        <v>1</v>
      </c>
      <c r="AL39" s="704">
        <f t="shared" si="28"/>
        <v>6</v>
      </c>
      <c r="AN39" s="782"/>
      <c r="BB39" s="7" t="s">
        <v>545</v>
      </c>
      <c r="BC39" s="300">
        <f>+集計・資料①!EL10</f>
        <v>51</v>
      </c>
      <c r="BD39" s="283">
        <f>+集計・資料①!EM10</f>
        <v>0</v>
      </c>
      <c r="BE39" s="283">
        <f>+集計・資料①!EN10</f>
        <v>2</v>
      </c>
      <c r="BF39" s="283">
        <f>+集計・資料①!EO10</f>
        <v>3</v>
      </c>
      <c r="BG39" s="283">
        <f>+集計・資料①!EP10</f>
        <v>5</v>
      </c>
      <c r="BH39" s="283">
        <f>+集計・資料①!EQ10</f>
        <v>2</v>
      </c>
      <c r="BI39" s="283">
        <f>+集計・資料①!ER10</f>
        <v>22</v>
      </c>
      <c r="BJ39" s="305">
        <f>+集計・資料①!ES10</f>
        <v>38</v>
      </c>
      <c r="BK39" s="310">
        <f t="shared" si="27"/>
        <v>123</v>
      </c>
    </row>
    <row r="40" spans="1:73">
      <c r="A40" s="276"/>
      <c r="B40" s="277"/>
      <c r="C40" s="277"/>
      <c r="D40" s="277"/>
      <c r="E40" s="277"/>
      <c r="F40" s="277"/>
      <c r="G40" s="277"/>
      <c r="H40" s="277"/>
      <c r="I40" s="277"/>
      <c r="J40" s="277"/>
      <c r="K40" s="277"/>
      <c r="L40" s="277"/>
      <c r="M40" s="277"/>
      <c r="N40" s="277"/>
      <c r="O40" s="277"/>
      <c r="P40" s="277"/>
      <c r="Q40" s="277"/>
      <c r="R40" s="277"/>
      <c r="S40" s="277"/>
      <c r="T40" s="277"/>
      <c r="U40" s="277"/>
      <c r="V40" s="277"/>
      <c r="W40" s="277"/>
      <c r="X40" s="277"/>
      <c r="Y40" s="277"/>
      <c r="Z40" s="277"/>
      <c r="AA40" s="278"/>
      <c r="AB40" s="706"/>
      <c r="AC40" s="683" t="s">
        <v>406</v>
      </c>
      <c r="AD40" s="704">
        <f>BC46</f>
        <v>8</v>
      </c>
      <c r="AE40" s="704">
        <f t="shared" ref="AE40:AL40" si="29">BD46</f>
        <v>0</v>
      </c>
      <c r="AF40" s="704">
        <f t="shared" si="29"/>
        <v>0</v>
      </c>
      <c r="AG40" s="704">
        <f t="shared" si="29"/>
        <v>0</v>
      </c>
      <c r="AH40" s="704">
        <f t="shared" si="29"/>
        <v>0</v>
      </c>
      <c r="AI40" s="704">
        <f t="shared" si="29"/>
        <v>0</v>
      </c>
      <c r="AJ40" s="704">
        <f t="shared" si="29"/>
        <v>0</v>
      </c>
      <c r="AK40" s="704">
        <f t="shared" si="29"/>
        <v>5</v>
      </c>
      <c r="AL40" s="704">
        <f t="shared" si="29"/>
        <v>13</v>
      </c>
      <c r="AN40" s="782"/>
      <c r="BB40" s="7" t="s">
        <v>543</v>
      </c>
      <c r="BC40" s="300">
        <f>+集計・資料①!EL12</f>
        <v>3</v>
      </c>
      <c r="BD40" s="283">
        <f>+集計・資料①!EM12</f>
        <v>0</v>
      </c>
      <c r="BE40" s="283">
        <f>+集計・資料①!EN12</f>
        <v>0</v>
      </c>
      <c r="BF40" s="283">
        <f>+集計・資料①!EO12</f>
        <v>0</v>
      </c>
      <c r="BG40" s="283">
        <f>+集計・資料①!EP12</f>
        <v>2</v>
      </c>
      <c r="BH40" s="283">
        <f>+集計・資料①!EQ12</f>
        <v>0</v>
      </c>
      <c r="BI40" s="283">
        <f>+集計・資料①!ER12</f>
        <v>15</v>
      </c>
      <c r="BJ40" s="305">
        <f>+集計・資料①!ES12</f>
        <v>3</v>
      </c>
      <c r="BK40" s="310">
        <f t="shared" si="27"/>
        <v>23</v>
      </c>
    </row>
    <row r="41" spans="1:73">
      <c r="A41" s="276"/>
      <c r="B41" s="277"/>
      <c r="C41" s="277"/>
      <c r="D41" s="277"/>
      <c r="E41" s="277"/>
      <c r="F41" s="277"/>
      <c r="G41" s="277"/>
      <c r="H41" s="277"/>
      <c r="I41" s="277"/>
      <c r="J41" s="277"/>
      <c r="K41" s="277"/>
      <c r="L41" s="277"/>
      <c r="M41" s="277"/>
      <c r="N41" s="277"/>
      <c r="O41" s="277"/>
      <c r="P41" s="277"/>
      <c r="Q41" s="277"/>
      <c r="R41" s="277"/>
      <c r="S41" s="277"/>
      <c r="T41" s="277"/>
      <c r="U41" s="277"/>
      <c r="V41" s="277"/>
      <c r="W41" s="277"/>
      <c r="X41" s="277"/>
      <c r="Y41" s="277"/>
      <c r="Z41" s="277"/>
      <c r="AA41" s="278"/>
      <c r="AB41" s="706"/>
      <c r="AC41" s="573" t="s">
        <v>407</v>
      </c>
      <c r="AD41" s="704">
        <f>BC45</f>
        <v>81</v>
      </c>
      <c r="AE41" s="704">
        <f t="shared" ref="AE41:AL41" si="30">BD45</f>
        <v>1</v>
      </c>
      <c r="AF41" s="704">
        <f t="shared" si="30"/>
        <v>1</v>
      </c>
      <c r="AG41" s="704">
        <f t="shared" si="30"/>
        <v>4</v>
      </c>
      <c r="AH41" s="704">
        <f t="shared" si="30"/>
        <v>14</v>
      </c>
      <c r="AI41" s="704">
        <f t="shared" si="30"/>
        <v>0</v>
      </c>
      <c r="AJ41" s="704">
        <f t="shared" si="30"/>
        <v>40</v>
      </c>
      <c r="AK41" s="704">
        <f t="shared" si="30"/>
        <v>49</v>
      </c>
      <c r="AL41" s="704">
        <f t="shared" si="30"/>
        <v>190</v>
      </c>
      <c r="AN41" s="782"/>
      <c r="BB41" s="7" t="s">
        <v>542</v>
      </c>
      <c r="BC41" s="300">
        <f>+集計・資料①!EL14</f>
        <v>25</v>
      </c>
      <c r="BD41" s="283">
        <f>+集計・資料①!EM14</f>
        <v>0</v>
      </c>
      <c r="BE41" s="283">
        <f>+集計・資料①!EN14</f>
        <v>1</v>
      </c>
      <c r="BF41" s="283">
        <f>+集計・資料①!EO14</f>
        <v>2</v>
      </c>
      <c r="BG41" s="283">
        <f>+集計・資料①!EP14</f>
        <v>8</v>
      </c>
      <c r="BH41" s="283">
        <f>+集計・資料①!EQ14</f>
        <v>3</v>
      </c>
      <c r="BI41" s="283">
        <f>+集計・資料①!ER14</f>
        <v>74</v>
      </c>
      <c r="BJ41" s="305">
        <f>+集計・資料①!ES14</f>
        <v>37</v>
      </c>
      <c r="BK41" s="310">
        <f t="shared" si="27"/>
        <v>150</v>
      </c>
    </row>
    <row r="42" spans="1:73">
      <c r="A42" s="276"/>
      <c r="B42" s="277"/>
      <c r="C42" s="277"/>
      <c r="D42" s="277"/>
      <c r="E42" s="277"/>
      <c r="F42" s="277"/>
      <c r="G42" s="277"/>
      <c r="H42" s="277"/>
      <c r="I42" s="277"/>
      <c r="J42" s="277"/>
      <c r="K42" s="277"/>
      <c r="L42" s="277"/>
      <c r="M42" s="277"/>
      <c r="N42" s="277"/>
      <c r="O42" s="277"/>
      <c r="P42" s="277"/>
      <c r="Q42" s="277"/>
      <c r="R42" s="277"/>
      <c r="S42" s="277"/>
      <c r="T42" s="277"/>
      <c r="U42" s="277"/>
      <c r="V42" s="277"/>
      <c r="W42" s="277"/>
      <c r="X42" s="277"/>
      <c r="Y42" s="277"/>
      <c r="Z42" s="277"/>
      <c r="AA42" s="278"/>
      <c r="AB42" s="706"/>
      <c r="AC42" s="683" t="s">
        <v>408</v>
      </c>
      <c r="AD42" s="704">
        <f>BC44</f>
        <v>9</v>
      </c>
      <c r="AE42" s="704">
        <f t="shared" ref="AE42:AL42" si="31">BD44</f>
        <v>0</v>
      </c>
      <c r="AF42" s="704">
        <f t="shared" si="31"/>
        <v>1</v>
      </c>
      <c r="AG42" s="704">
        <f t="shared" si="31"/>
        <v>1</v>
      </c>
      <c r="AH42" s="704">
        <f t="shared" si="31"/>
        <v>0</v>
      </c>
      <c r="AI42" s="704">
        <f t="shared" si="31"/>
        <v>0</v>
      </c>
      <c r="AJ42" s="704">
        <f t="shared" si="31"/>
        <v>2</v>
      </c>
      <c r="AK42" s="704">
        <f t="shared" si="31"/>
        <v>3</v>
      </c>
      <c r="AL42" s="704">
        <f t="shared" si="31"/>
        <v>16</v>
      </c>
      <c r="AN42" s="782"/>
      <c r="BB42" s="7" t="s">
        <v>541</v>
      </c>
      <c r="BC42" s="300">
        <f>+集計・資料①!EL16</f>
        <v>11</v>
      </c>
      <c r="BD42" s="283">
        <f>+集計・資料①!EM16</f>
        <v>0</v>
      </c>
      <c r="BE42" s="283">
        <f>+集計・資料①!EN16</f>
        <v>0</v>
      </c>
      <c r="BF42" s="283">
        <f>+集計・資料①!EO16</f>
        <v>0</v>
      </c>
      <c r="BG42" s="283">
        <f>+集計・資料①!EP16</f>
        <v>1</v>
      </c>
      <c r="BH42" s="283">
        <f>+集計・資料①!EQ16</f>
        <v>0</v>
      </c>
      <c r="BI42" s="283">
        <f>+集計・資料①!ER16</f>
        <v>5</v>
      </c>
      <c r="BJ42" s="305">
        <f>+集計・資料①!ES16</f>
        <v>16</v>
      </c>
      <c r="BK42" s="310">
        <f t="shared" si="27"/>
        <v>33</v>
      </c>
    </row>
    <row r="43" spans="1:73">
      <c r="A43" s="276"/>
      <c r="B43" s="277"/>
      <c r="C43" s="277"/>
      <c r="D43" s="277"/>
      <c r="E43" s="277"/>
      <c r="F43" s="277"/>
      <c r="G43" s="277"/>
      <c r="H43" s="277"/>
      <c r="I43" s="277"/>
      <c r="J43" s="277"/>
      <c r="K43" s="277"/>
      <c r="L43" s="277"/>
      <c r="M43" s="277"/>
      <c r="N43" s="277"/>
      <c r="O43" s="277"/>
      <c r="P43" s="277"/>
      <c r="Q43" s="277"/>
      <c r="R43" s="277"/>
      <c r="S43" s="277"/>
      <c r="T43" s="277"/>
      <c r="U43" s="277"/>
      <c r="V43" s="277"/>
      <c r="W43" s="277"/>
      <c r="X43" s="277"/>
      <c r="Y43" s="277"/>
      <c r="Z43" s="277"/>
      <c r="AA43" s="278"/>
      <c r="AB43" s="706"/>
      <c r="AC43" s="573" t="s">
        <v>409</v>
      </c>
      <c r="AD43" s="704">
        <f>BC43</f>
        <v>6</v>
      </c>
      <c r="AE43" s="704">
        <f t="shared" ref="AE43:AL43" si="32">BD43</f>
        <v>0</v>
      </c>
      <c r="AF43" s="704">
        <f t="shared" si="32"/>
        <v>1</v>
      </c>
      <c r="AG43" s="704">
        <f t="shared" si="32"/>
        <v>0</v>
      </c>
      <c r="AH43" s="704">
        <f t="shared" si="32"/>
        <v>1</v>
      </c>
      <c r="AI43" s="704">
        <f t="shared" si="32"/>
        <v>0</v>
      </c>
      <c r="AJ43" s="704">
        <f t="shared" si="32"/>
        <v>4</v>
      </c>
      <c r="AK43" s="704">
        <f t="shared" si="32"/>
        <v>6</v>
      </c>
      <c r="AL43" s="704">
        <f t="shared" si="32"/>
        <v>18</v>
      </c>
      <c r="AN43" s="782"/>
      <c r="BB43" s="7" t="s">
        <v>546</v>
      </c>
      <c r="BC43" s="300">
        <f>+集計・資料①!EL18</f>
        <v>6</v>
      </c>
      <c r="BD43" s="283">
        <f>+集計・資料①!EM18</f>
        <v>0</v>
      </c>
      <c r="BE43" s="283">
        <f>+集計・資料①!EN18</f>
        <v>1</v>
      </c>
      <c r="BF43" s="283">
        <f>+集計・資料①!EO18</f>
        <v>0</v>
      </c>
      <c r="BG43" s="283">
        <f>+集計・資料①!EP18</f>
        <v>1</v>
      </c>
      <c r="BH43" s="283">
        <f>+集計・資料①!EQ18</f>
        <v>0</v>
      </c>
      <c r="BI43" s="283">
        <f>+集計・資料①!ER18</f>
        <v>4</v>
      </c>
      <c r="BJ43" s="305">
        <f>+集計・資料①!ES18</f>
        <v>6</v>
      </c>
      <c r="BK43" s="310">
        <f t="shared" si="27"/>
        <v>18</v>
      </c>
    </row>
    <row r="44" spans="1:73">
      <c r="A44" s="276"/>
      <c r="B44" s="277"/>
      <c r="C44" s="277"/>
      <c r="D44" s="277"/>
      <c r="E44" s="277"/>
      <c r="F44" s="277"/>
      <c r="G44" s="277"/>
      <c r="H44" s="277"/>
      <c r="I44" s="277"/>
      <c r="J44" s="277"/>
      <c r="K44" s="277"/>
      <c r="L44" s="277"/>
      <c r="M44" s="277"/>
      <c r="N44" s="277"/>
      <c r="O44" s="277"/>
      <c r="P44" s="277"/>
      <c r="Q44" s="277"/>
      <c r="R44" s="277"/>
      <c r="S44" s="277"/>
      <c r="T44" s="277"/>
      <c r="U44" s="277"/>
      <c r="V44" s="277"/>
      <c r="W44" s="277"/>
      <c r="X44" s="277"/>
      <c r="Y44" s="277"/>
      <c r="Z44" s="277"/>
      <c r="AA44" s="278"/>
      <c r="AB44" s="706"/>
      <c r="AC44" s="683" t="s">
        <v>410</v>
      </c>
      <c r="AD44" s="704">
        <f>BC42</f>
        <v>11</v>
      </c>
      <c r="AE44" s="704">
        <f t="shared" ref="AE44:AL44" si="33">BD42</f>
        <v>0</v>
      </c>
      <c r="AF44" s="704">
        <f t="shared" si="33"/>
        <v>0</v>
      </c>
      <c r="AG44" s="704">
        <f t="shared" si="33"/>
        <v>0</v>
      </c>
      <c r="AH44" s="704">
        <f t="shared" si="33"/>
        <v>1</v>
      </c>
      <c r="AI44" s="704">
        <f t="shared" si="33"/>
        <v>0</v>
      </c>
      <c r="AJ44" s="704">
        <f t="shared" si="33"/>
        <v>5</v>
      </c>
      <c r="AK44" s="704">
        <f t="shared" si="33"/>
        <v>16</v>
      </c>
      <c r="AL44" s="704">
        <f t="shared" si="33"/>
        <v>33</v>
      </c>
      <c r="AN44" s="782"/>
      <c r="BB44" s="7" t="s">
        <v>540</v>
      </c>
      <c r="BC44" s="300">
        <f>+集計・資料①!EL20</f>
        <v>9</v>
      </c>
      <c r="BD44" s="283">
        <f>+集計・資料①!EM20</f>
        <v>0</v>
      </c>
      <c r="BE44" s="283">
        <f>+集計・資料①!EN20</f>
        <v>1</v>
      </c>
      <c r="BF44" s="283">
        <f>+集計・資料①!EO20</f>
        <v>1</v>
      </c>
      <c r="BG44" s="283">
        <f>+集計・資料①!EP20</f>
        <v>0</v>
      </c>
      <c r="BH44" s="283">
        <f>+集計・資料①!EQ20</f>
        <v>0</v>
      </c>
      <c r="BI44" s="283">
        <f>+集計・資料①!ER20</f>
        <v>2</v>
      </c>
      <c r="BJ44" s="305">
        <f>+集計・資料①!ES20</f>
        <v>3</v>
      </c>
      <c r="BK44" s="310">
        <f t="shared" si="27"/>
        <v>16</v>
      </c>
    </row>
    <row r="45" spans="1:73">
      <c r="A45" s="276"/>
      <c r="B45" s="277"/>
      <c r="C45" s="277"/>
      <c r="D45" s="277"/>
      <c r="E45" s="277"/>
      <c r="F45" s="277"/>
      <c r="G45" s="277"/>
      <c r="H45" s="277"/>
      <c r="I45" s="277"/>
      <c r="J45" s="277"/>
      <c r="K45" s="277"/>
      <c r="L45" s="277"/>
      <c r="M45" s="277"/>
      <c r="N45" s="277"/>
      <c r="O45" s="277"/>
      <c r="P45" s="277"/>
      <c r="Q45" s="277"/>
      <c r="R45" s="277"/>
      <c r="S45" s="277"/>
      <c r="T45" s="277"/>
      <c r="U45" s="277"/>
      <c r="V45" s="277"/>
      <c r="W45" s="277"/>
      <c r="X45" s="277"/>
      <c r="Y45" s="277"/>
      <c r="Z45" s="277"/>
      <c r="AA45" s="278"/>
      <c r="AB45" s="706"/>
      <c r="AC45" s="573" t="s">
        <v>411</v>
      </c>
      <c r="AD45" s="704">
        <f>BC41</f>
        <v>25</v>
      </c>
      <c r="AE45" s="704">
        <f t="shared" ref="AE45:AL45" si="34">BD41</f>
        <v>0</v>
      </c>
      <c r="AF45" s="704">
        <f t="shared" si="34"/>
        <v>1</v>
      </c>
      <c r="AG45" s="704">
        <f t="shared" si="34"/>
        <v>2</v>
      </c>
      <c r="AH45" s="704">
        <f t="shared" si="34"/>
        <v>8</v>
      </c>
      <c r="AI45" s="704">
        <f t="shared" si="34"/>
        <v>3</v>
      </c>
      <c r="AJ45" s="704">
        <f t="shared" si="34"/>
        <v>74</v>
      </c>
      <c r="AK45" s="704">
        <f t="shared" si="34"/>
        <v>37</v>
      </c>
      <c r="AL45" s="704">
        <f t="shared" si="34"/>
        <v>150</v>
      </c>
      <c r="AN45" s="782"/>
      <c r="BB45" s="7" t="s">
        <v>539</v>
      </c>
      <c r="BC45" s="300">
        <f>+集計・資料①!EL22</f>
        <v>81</v>
      </c>
      <c r="BD45" s="283">
        <f>+集計・資料①!EM22</f>
        <v>1</v>
      </c>
      <c r="BE45" s="283">
        <f>+集計・資料①!EN22</f>
        <v>1</v>
      </c>
      <c r="BF45" s="283">
        <f>+集計・資料①!EO22</f>
        <v>4</v>
      </c>
      <c r="BG45" s="283">
        <f>+集計・資料①!EP22</f>
        <v>14</v>
      </c>
      <c r="BH45" s="283">
        <f>+集計・資料①!EQ22</f>
        <v>0</v>
      </c>
      <c r="BI45" s="283">
        <f>+集計・資料①!ER22</f>
        <v>40</v>
      </c>
      <c r="BJ45" s="305">
        <f>+集計・資料①!ES22</f>
        <v>49</v>
      </c>
      <c r="BK45" s="310">
        <f t="shared" si="27"/>
        <v>190</v>
      </c>
    </row>
    <row r="46" spans="1:73">
      <c r="A46" s="276"/>
      <c r="B46" s="277"/>
      <c r="C46" s="277"/>
      <c r="D46" s="277"/>
      <c r="E46" s="277"/>
      <c r="F46" s="277"/>
      <c r="G46" s="277"/>
      <c r="H46" s="277"/>
      <c r="I46" s="277"/>
      <c r="J46" s="277"/>
      <c r="K46" s="277"/>
      <c r="L46" s="277"/>
      <c r="M46" s="277"/>
      <c r="N46" s="277"/>
      <c r="O46" s="277"/>
      <c r="P46" s="277"/>
      <c r="Q46" s="277"/>
      <c r="R46" s="277"/>
      <c r="S46" s="277"/>
      <c r="T46" s="277"/>
      <c r="U46" s="277"/>
      <c r="V46" s="277"/>
      <c r="W46" s="277"/>
      <c r="X46" s="277"/>
      <c r="Y46" s="277"/>
      <c r="Z46" s="277"/>
      <c r="AA46" s="278"/>
      <c r="AB46" s="706"/>
      <c r="AC46" s="683" t="s">
        <v>412</v>
      </c>
      <c r="AD46" s="704">
        <f>BC40</f>
        <v>3</v>
      </c>
      <c r="AE46" s="704">
        <f t="shared" ref="AE46:AL46" si="35">BD40</f>
        <v>0</v>
      </c>
      <c r="AF46" s="704">
        <f t="shared" si="35"/>
        <v>0</v>
      </c>
      <c r="AG46" s="704">
        <f t="shared" si="35"/>
        <v>0</v>
      </c>
      <c r="AH46" s="704">
        <f t="shared" si="35"/>
        <v>2</v>
      </c>
      <c r="AI46" s="704">
        <f t="shared" si="35"/>
        <v>0</v>
      </c>
      <c r="AJ46" s="704">
        <f t="shared" si="35"/>
        <v>15</v>
      </c>
      <c r="AK46" s="704">
        <f t="shared" si="35"/>
        <v>3</v>
      </c>
      <c r="AL46" s="704">
        <f t="shared" si="35"/>
        <v>23</v>
      </c>
      <c r="AN46" s="782"/>
      <c r="BB46" s="7" t="s">
        <v>538</v>
      </c>
      <c r="BC46" s="300">
        <f>+集計・資料①!EL24</f>
        <v>8</v>
      </c>
      <c r="BD46" s="283">
        <f>+集計・資料①!EM24</f>
        <v>0</v>
      </c>
      <c r="BE46" s="283">
        <f>+集計・資料①!EN24</f>
        <v>0</v>
      </c>
      <c r="BF46" s="283">
        <f>+集計・資料①!EO24</f>
        <v>0</v>
      </c>
      <c r="BG46" s="283">
        <f>+集計・資料①!EP24</f>
        <v>0</v>
      </c>
      <c r="BH46" s="283">
        <f>+集計・資料①!EQ24</f>
        <v>0</v>
      </c>
      <c r="BI46" s="283">
        <f>+集計・資料①!ER24</f>
        <v>0</v>
      </c>
      <c r="BJ46" s="305">
        <f>+集計・資料①!ES24</f>
        <v>5</v>
      </c>
      <c r="BK46" s="310">
        <f t="shared" si="27"/>
        <v>13</v>
      </c>
    </row>
    <row r="47" spans="1:73">
      <c r="A47" s="276"/>
      <c r="B47" s="277"/>
      <c r="C47" s="277"/>
      <c r="D47" s="277"/>
      <c r="E47" s="277"/>
      <c r="F47" s="277"/>
      <c r="G47" s="277"/>
      <c r="H47" s="277"/>
      <c r="I47" s="277"/>
      <c r="J47" s="277"/>
      <c r="K47" s="277"/>
      <c r="L47" s="277"/>
      <c r="M47" s="277"/>
      <c r="N47" s="277"/>
      <c r="O47" s="277"/>
      <c r="P47" s="277"/>
      <c r="Q47" s="277"/>
      <c r="R47" s="277"/>
      <c r="S47" s="277"/>
      <c r="T47" s="277"/>
      <c r="U47" s="277"/>
      <c r="V47" s="277"/>
      <c r="W47" s="277"/>
      <c r="X47" s="277"/>
      <c r="Y47" s="277"/>
      <c r="Z47" s="277"/>
      <c r="AA47" s="278"/>
      <c r="AB47" s="706"/>
      <c r="AC47" s="573" t="s">
        <v>413</v>
      </c>
      <c r="AD47" s="704">
        <f>BC39</f>
        <v>51</v>
      </c>
      <c r="AE47" s="704">
        <f t="shared" ref="AE47:AL47" si="36">BD39</f>
        <v>0</v>
      </c>
      <c r="AF47" s="704">
        <f t="shared" si="36"/>
        <v>2</v>
      </c>
      <c r="AG47" s="704">
        <f t="shared" si="36"/>
        <v>3</v>
      </c>
      <c r="AH47" s="704">
        <f t="shared" si="36"/>
        <v>5</v>
      </c>
      <c r="AI47" s="704">
        <f t="shared" si="36"/>
        <v>2</v>
      </c>
      <c r="AJ47" s="704">
        <f t="shared" si="36"/>
        <v>22</v>
      </c>
      <c r="AK47" s="704">
        <f t="shared" si="36"/>
        <v>38</v>
      </c>
      <c r="AL47" s="704">
        <f t="shared" si="36"/>
        <v>123</v>
      </c>
      <c r="AN47" s="782"/>
      <c r="BB47" s="7" t="s">
        <v>537</v>
      </c>
      <c r="BC47" s="300">
        <f>+集計・資料①!EL26</f>
        <v>1</v>
      </c>
      <c r="BD47" s="283">
        <f>+集計・資料①!EM26</f>
        <v>0</v>
      </c>
      <c r="BE47" s="283">
        <f>+集計・資料①!EN26</f>
        <v>0</v>
      </c>
      <c r="BF47" s="283">
        <f>+集計・資料①!EO26</f>
        <v>2</v>
      </c>
      <c r="BG47" s="283">
        <f>+集計・資料①!EP26</f>
        <v>2</v>
      </c>
      <c r="BH47" s="283">
        <f>+集計・資料①!EQ26</f>
        <v>0</v>
      </c>
      <c r="BI47" s="283">
        <f>+集計・資料①!ER26</f>
        <v>0</v>
      </c>
      <c r="BJ47" s="305">
        <f>+集計・資料①!ES26</f>
        <v>1</v>
      </c>
      <c r="BK47" s="310">
        <f t="shared" si="27"/>
        <v>6</v>
      </c>
    </row>
    <row r="48" spans="1:73">
      <c r="A48" s="276"/>
      <c r="B48" s="277"/>
      <c r="C48" s="277"/>
      <c r="D48" s="277"/>
      <c r="E48" s="277"/>
      <c r="F48" s="277"/>
      <c r="G48" s="277"/>
      <c r="H48" s="277"/>
      <c r="I48" s="277"/>
      <c r="J48" s="277"/>
      <c r="K48" s="277"/>
      <c r="L48" s="277"/>
      <c r="M48" s="277"/>
      <c r="N48" s="277"/>
      <c r="O48" s="277"/>
      <c r="P48" s="277"/>
      <c r="Q48" s="277"/>
      <c r="R48" s="277"/>
      <c r="S48" s="277"/>
      <c r="T48" s="277"/>
      <c r="U48" s="277"/>
      <c r="V48" s="277"/>
      <c r="W48" s="277"/>
      <c r="X48" s="277"/>
      <c r="Y48" s="277"/>
      <c r="Z48" s="277"/>
      <c r="AA48" s="278"/>
      <c r="AB48" s="706"/>
      <c r="AC48" s="683" t="s">
        <v>414</v>
      </c>
      <c r="AD48" s="704">
        <f>BC38</f>
        <v>38</v>
      </c>
      <c r="AE48" s="704">
        <f t="shared" ref="AE48:AL48" si="37">BD38</f>
        <v>0</v>
      </c>
      <c r="AF48" s="704">
        <f t="shared" si="37"/>
        <v>3</v>
      </c>
      <c r="AG48" s="704">
        <f t="shared" si="37"/>
        <v>3</v>
      </c>
      <c r="AH48" s="704">
        <f t="shared" si="37"/>
        <v>3</v>
      </c>
      <c r="AI48" s="704">
        <f t="shared" si="37"/>
        <v>0</v>
      </c>
      <c r="AJ48" s="704">
        <f t="shared" si="37"/>
        <v>26</v>
      </c>
      <c r="AK48" s="704">
        <f t="shared" si="37"/>
        <v>34</v>
      </c>
      <c r="AL48" s="704">
        <f t="shared" si="37"/>
        <v>107</v>
      </c>
      <c r="AN48" s="782"/>
      <c r="BB48" s="16" t="s">
        <v>547</v>
      </c>
      <c r="BC48" s="300">
        <f>+集計・資料①!EL28</f>
        <v>73</v>
      </c>
      <c r="BD48" s="283">
        <f>+集計・資料①!EM28</f>
        <v>0</v>
      </c>
      <c r="BE48" s="283">
        <f>+集計・資料①!EN28</f>
        <v>5</v>
      </c>
      <c r="BF48" s="283">
        <f>+集計・資料①!EO28</f>
        <v>4</v>
      </c>
      <c r="BG48" s="283">
        <f>+集計・資料①!EP28</f>
        <v>12</v>
      </c>
      <c r="BH48" s="283">
        <f>+集計・資料①!EQ28</f>
        <v>2</v>
      </c>
      <c r="BI48" s="283">
        <f>+集計・資料①!ER28</f>
        <v>32</v>
      </c>
      <c r="BJ48" s="305">
        <f>+集計・資料①!ES28</f>
        <v>39</v>
      </c>
      <c r="BK48" s="310">
        <f t="shared" si="27"/>
        <v>167</v>
      </c>
    </row>
    <row r="49" spans="1:63" ht="12.75" thickBot="1">
      <c r="A49" s="276"/>
      <c r="B49" s="277"/>
      <c r="C49" s="277"/>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8"/>
      <c r="AB49" s="706"/>
      <c r="AC49" s="573" t="s">
        <v>23</v>
      </c>
      <c r="AD49" s="704">
        <f>BC37</f>
        <v>0</v>
      </c>
      <c r="AE49" s="704">
        <f t="shared" ref="AE49:AL49" si="38">BD37</f>
        <v>0</v>
      </c>
      <c r="AF49" s="704">
        <f t="shared" si="38"/>
        <v>0</v>
      </c>
      <c r="AG49" s="704">
        <f t="shared" si="38"/>
        <v>0</v>
      </c>
      <c r="AH49" s="704">
        <f t="shared" si="38"/>
        <v>0</v>
      </c>
      <c r="AI49" s="704">
        <f t="shared" si="38"/>
        <v>0</v>
      </c>
      <c r="AJ49" s="704">
        <f t="shared" si="38"/>
        <v>0</v>
      </c>
      <c r="AK49" s="704">
        <f t="shared" si="38"/>
        <v>0</v>
      </c>
      <c r="AL49" s="704">
        <f t="shared" si="38"/>
        <v>0</v>
      </c>
      <c r="AN49" s="782"/>
      <c r="BB49" s="8" t="s">
        <v>548</v>
      </c>
      <c r="BC49" s="301">
        <f>+集計・資料①!EL30</f>
        <v>90</v>
      </c>
      <c r="BD49" s="302">
        <f>+集計・資料①!EM30</f>
        <v>1</v>
      </c>
      <c r="BE49" s="302">
        <f>+集計・資料①!EN30</f>
        <v>2</v>
      </c>
      <c r="BF49" s="302">
        <f>+集計・資料①!EO30</f>
        <v>16</v>
      </c>
      <c r="BG49" s="302">
        <f>+集計・資料①!EP30</f>
        <v>23</v>
      </c>
      <c r="BH49" s="302">
        <f>+集計・資料①!EQ30</f>
        <v>1</v>
      </c>
      <c r="BI49" s="302">
        <f>+集計・資料①!ER30</f>
        <v>35</v>
      </c>
      <c r="BJ49" s="306">
        <f>+集計・資料①!ES30</f>
        <v>59</v>
      </c>
      <c r="BK49" s="311">
        <f t="shared" si="27"/>
        <v>227</v>
      </c>
    </row>
    <row r="50" spans="1:63" ht="13.5" thickTop="1" thickBot="1">
      <c r="A50" s="276"/>
      <c r="B50" s="277"/>
      <c r="C50" s="277"/>
      <c r="D50" s="277"/>
      <c r="E50" s="277"/>
      <c r="F50" s="277"/>
      <c r="G50" s="277"/>
      <c r="H50" s="277"/>
      <c r="I50" s="277"/>
      <c r="J50" s="277"/>
      <c r="K50" s="277"/>
      <c r="L50" s="277"/>
      <c r="M50" s="277"/>
      <c r="N50" s="277"/>
      <c r="O50" s="277"/>
      <c r="P50" s="277"/>
      <c r="Q50" s="277"/>
      <c r="R50" s="277"/>
      <c r="S50" s="277"/>
      <c r="T50" s="277"/>
      <c r="U50" s="277"/>
      <c r="V50" s="277"/>
      <c r="W50" s="277"/>
      <c r="X50" s="277"/>
      <c r="Y50" s="277"/>
      <c r="Z50" s="277"/>
      <c r="AA50" s="278"/>
      <c r="AB50" s="706"/>
      <c r="AC50" s="589" t="s">
        <v>556</v>
      </c>
      <c r="AD50" s="704">
        <f>SUM(AD37:AD49)</f>
        <v>396</v>
      </c>
      <c r="AE50" s="704">
        <f t="shared" ref="AE50:AL50" si="39">SUM(AE37:AE49)</f>
        <v>2</v>
      </c>
      <c r="AF50" s="704">
        <f t="shared" si="39"/>
        <v>16</v>
      </c>
      <c r="AG50" s="704">
        <f t="shared" si="39"/>
        <v>35</v>
      </c>
      <c r="AH50" s="704">
        <f t="shared" si="39"/>
        <v>71</v>
      </c>
      <c r="AI50" s="704">
        <f t="shared" si="39"/>
        <v>8</v>
      </c>
      <c r="AJ50" s="704">
        <f t="shared" si="39"/>
        <v>255</v>
      </c>
      <c r="AK50" s="704">
        <f t="shared" si="39"/>
        <v>290</v>
      </c>
      <c r="AL50" s="704">
        <f t="shared" si="39"/>
        <v>1073</v>
      </c>
      <c r="AN50" s="782"/>
      <c r="BB50" s="303" t="s">
        <v>556</v>
      </c>
      <c r="BC50" s="286">
        <f>+SUM(BC37:BC49)</f>
        <v>396</v>
      </c>
      <c r="BD50" s="287">
        <f t="shared" ref="BD50:BJ50" si="40">+SUM(BD37:BD49)</f>
        <v>2</v>
      </c>
      <c r="BE50" s="287">
        <f t="shared" si="40"/>
        <v>16</v>
      </c>
      <c r="BF50" s="287">
        <f t="shared" si="40"/>
        <v>35</v>
      </c>
      <c r="BG50" s="287">
        <f t="shared" si="40"/>
        <v>71</v>
      </c>
      <c r="BH50" s="287">
        <f t="shared" si="40"/>
        <v>8</v>
      </c>
      <c r="BI50" s="287">
        <f t="shared" si="40"/>
        <v>255</v>
      </c>
      <c r="BJ50" s="307">
        <f t="shared" si="40"/>
        <v>290</v>
      </c>
      <c r="BK50" s="308">
        <f t="shared" si="27"/>
        <v>1073</v>
      </c>
    </row>
    <row r="51" spans="1:63" ht="12.75" thickBot="1">
      <c r="A51" s="276"/>
      <c r="B51" s="277"/>
      <c r="C51" s="277"/>
      <c r="D51" s="277"/>
      <c r="E51" s="277"/>
      <c r="F51" s="277"/>
      <c r="G51" s="277"/>
      <c r="H51" s="277"/>
      <c r="I51" s="277"/>
      <c r="J51" s="277"/>
      <c r="K51" s="277"/>
      <c r="L51" s="277"/>
      <c r="M51" s="277"/>
      <c r="N51" s="277"/>
      <c r="O51" s="277"/>
      <c r="P51" s="277"/>
      <c r="Q51" s="277"/>
      <c r="R51" s="277"/>
      <c r="S51" s="277"/>
      <c r="T51" s="277"/>
      <c r="U51" s="277"/>
      <c r="V51" s="277"/>
      <c r="W51" s="277"/>
      <c r="X51" s="277"/>
      <c r="Y51" s="277"/>
      <c r="Z51" s="277"/>
      <c r="AA51" s="278"/>
      <c r="AB51" s="706"/>
      <c r="AC51" s="282" t="s">
        <v>161</v>
      </c>
      <c r="AD51" s="706"/>
      <c r="AE51" s="706"/>
      <c r="AF51" s="706"/>
      <c r="AG51" s="706"/>
      <c r="AH51" s="706"/>
      <c r="AI51" s="706"/>
      <c r="AJ51" s="706"/>
      <c r="AK51" s="706"/>
      <c r="AL51" s="706"/>
      <c r="AN51" s="782"/>
      <c r="BB51" s="282" t="s">
        <v>161</v>
      </c>
      <c r="BC51" s="272"/>
      <c r="BD51" s="272"/>
      <c r="BE51" s="272"/>
      <c r="BF51" s="272"/>
      <c r="BG51" s="272"/>
      <c r="BH51" s="272"/>
      <c r="BI51" s="272"/>
      <c r="BJ51" s="272"/>
    </row>
    <row r="52" spans="1:63" ht="21.75" thickBot="1">
      <c r="A52" s="276"/>
      <c r="B52" s="277"/>
      <c r="C52" s="277"/>
      <c r="D52" s="277"/>
      <c r="E52" s="277"/>
      <c r="F52" s="277"/>
      <c r="G52" s="277"/>
      <c r="H52" s="277"/>
      <c r="I52" s="277"/>
      <c r="J52" s="277"/>
      <c r="K52" s="277"/>
      <c r="L52" s="277"/>
      <c r="M52" s="277"/>
      <c r="N52" s="277"/>
      <c r="O52" s="277"/>
      <c r="P52" s="277"/>
      <c r="Q52" s="277"/>
      <c r="R52" s="277"/>
      <c r="S52" s="277"/>
      <c r="T52" s="277"/>
      <c r="U52" s="277"/>
      <c r="V52" s="277"/>
      <c r="W52" s="277"/>
      <c r="X52" s="277"/>
      <c r="Y52" s="277"/>
      <c r="Z52" s="277"/>
      <c r="AA52" s="278"/>
      <c r="AB52" s="706"/>
      <c r="AC52" s="575" t="s">
        <v>8</v>
      </c>
      <c r="AD52" s="587" t="s">
        <v>222</v>
      </c>
      <c r="AE52" s="588" t="s">
        <v>223</v>
      </c>
      <c r="AF52" s="588" t="s">
        <v>224</v>
      </c>
      <c r="AG52" s="588" t="s">
        <v>221</v>
      </c>
      <c r="AH52" s="588" t="s">
        <v>225</v>
      </c>
      <c r="AI52" s="588" t="s">
        <v>226</v>
      </c>
      <c r="AJ52" s="587" t="s">
        <v>227</v>
      </c>
      <c r="AK52" s="707" t="s">
        <v>557</v>
      </c>
      <c r="AL52" s="707" t="s">
        <v>556</v>
      </c>
      <c r="AN52" s="782"/>
      <c r="BB52" s="31" t="s">
        <v>8</v>
      </c>
      <c r="BC52" s="470" t="s">
        <v>222</v>
      </c>
      <c r="BD52" s="471" t="s">
        <v>223</v>
      </c>
      <c r="BE52" s="471" t="s">
        <v>224</v>
      </c>
      <c r="BF52" s="471" t="s">
        <v>221</v>
      </c>
      <c r="BG52" s="471" t="s">
        <v>225</v>
      </c>
      <c r="BH52" s="471" t="s">
        <v>226</v>
      </c>
      <c r="BI52" s="472" t="s">
        <v>227</v>
      </c>
      <c r="BJ52" s="473" t="s">
        <v>557</v>
      </c>
      <c r="BK52" s="474" t="s">
        <v>556</v>
      </c>
    </row>
    <row r="53" spans="1:63">
      <c r="A53" s="276"/>
      <c r="B53" s="277"/>
      <c r="C53" s="277"/>
      <c r="D53" s="277"/>
      <c r="E53" s="277"/>
      <c r="F53" s="277"/>
      <c r="G53" s="277"/>
      <c r="H53" s="277"/>
      <c r="I53" s="277"/>
      <c r="J53" s="277"/>
      <c r="K53" s="277"/>
      <c r="L53" s="277"/>
      <c r="M53" s="277"/>
      <c r="N53" s="277"/>
      <c r="O53" s="277"/>
      <c r="P53" s="277"/>
      <c r="Q53" s="277"/>
      <c r="R53" s="277"/>
      <c r="S53" s="277"/>
      <c r="T53" s="277"/>
      <c r="U53" s="277"/>
      <c r="V53" s="277"/>
      <c r="W53" s="277"/>
      <c r="X53" s="277"/>
      <c r="Y53" s="277"/>
      <c r="Z53" s="277"/>
      <c r="AA53" s="278"/>
      <c r="AB53" s="706"/>
      <c r="AC53" s="577" t="s">
        <v>415</v>
      </c>
      <c r="AD53" s="704">
        <f>BC58</f>
        <v>157</v>
      </c>
      <c r="AE53" s="704">
        <f t="shared" ref="AE53:AL53" si="41">BD58</f>
        <v>0</v>
      </c>
      <c r="AF53" s="704">
        <f t="shared" si="41"/>
        <v>1</v>
      </c>
      <c r="AG53" s="704">
        <f t="shared" si="41"/>
        <v>2</v>
      </c>
      <c r="AH53" s="704">
        <f t="shared" si="41"/>
        <v>16</v>
      </c>
      <c r="AI53" s="704">
        <f t="shared" si="41"/>
        <v>0</v>
      </c>
      <c r="AJ53" s="704">
        <f t="shared" si="41"/>
        <v>113</v>
      </c>
      <c r="AK53" s="704">
        <f t="shared" si="41"/>
        <v>187</v>
      </c>
      <c r="AL53" s="704">
        <f t="shared" si="41"/>
        <v>476</v>
      </c>
      <c r="AN53" s="782"/>
      <c r="BB53" s="67" t="s">
        <v>555</v>
      </c>
      <c r="BC53" s="313">
        <f>+集計・資料①!EL40</f>
        <v>3</v>
      </c>
      <c r="BD53" s="284">
        <f>+集計・資料①!EM40</f>
        <v>0</v>
      </c>
      <c r="BE53" s="284">
        <f>+集計・資料①!EN40</f>
        <v>0</v>
      </c>
      <c r="BF53" s="284">
        <f>+集計・資料①!EO40</f>
        <v>0</v>
      </c>
      <c r="BG53" s="284">
        <f>+集計・資料①!EP40</f>
        <v>3</v>
      </c>
      <c r="BH53" s="284">
        <f>+集計・資料①!EQ40</f>
        <v>0</v>
      </c>
      <c r="BI53" s="284">
        <f>+集計・資料①!ER40</f>
        <v>1</v>
      </c>
      <c r="BJ53" s="309">
        <f>+集計・資料①!ES40</f>
        <v>0</v>
      </c>
      <c r="BK53" s="327">
        <f>+SUM(BC53:BJ53)</f>
        <v>7</v>
      </c>
    </row>
    <row r="54" spans="1:63">
      <c r="A54" s="276"/>
      <c r="B54" s="277"/>
      <c r="C54" s="277"/>
      <c r="D54" s="277"/>
      <c r="E54" s="277"/>
      <c r="F54" s="277"/>
      <c r="G54" s="277"/>
      <c r="H54" s="277"/>
      <c r="I54" s="277"/>
      <c r="J54" s="277"/>
      <c r="K54" s="277"/>
      <c r="L54" s="277"/>
      <c r="M54" s="277"/>
      <c r="N54" s="277"/>
      <c r="O54" s="277"/>
      <c r="P54" s="277"/>
      <c r="Q54" s="277"/>
      <c r="R54" s="277"/>
      <c r="S54" s="277"/>
      <c r="T54" s="277"/>
      <c r="U54" s="277"/>
      <c r="V54" s="277"/>
      <c r="W54" s="277"/>
      <c r="X54" s="277"/>
      <c r="Y54" s="277"/>
      <c r="Z54" s="277"/>
      <c r="AA54" s="278"/>
      <c r="AB54" s="706"/>
      <c r="AC54" s="577" t="s">
        <v>416</v>
      </c>
      <c r="AD54" s="704">
        <f>BC57</f>
        <v>109</v>
      </c>
      <c r="AE54" s="704">
        <f t="shared" ref="AE54:AL54" si="42">BD57</f>
        <v>0</v>
      </c>
      <c r="AF54" s="704">
        <f t="shared" si="42"/>
        <v>1</v>
      </c>
      <c r="AG54" s="704">
        <f t="shared" si="42"/>
        <v>6</v>
      </c>
      <c r="AH54" s="704">
        <f t="shared" si="42"/>
        <v>27</v>
      </c>
      <c r="AI54" s="704">
        <f t="shared" si="42"/>
        <v>2</v>
      </c>
      <c r="AJ54" s="704">
        <f t="shared" si="42"/>
        <v>80</v>
      </c>
      <c r="AK54" s="704">
        <f t="shared" si="42"/>
        <v>76</v>
      </c>
      <c r="AL54" s="704">
        <f t="shared" si="42"/>
        <v>301</v>
      </c>
      <c r="AN54" s="782"/>
      <c r="BB54" s="70" t="s">
        <v>432</v>
      </c>
      <c r="BC54" s="314">
        <f>+集計・資料①!EL42</f>
        <v>6</v>
      </c>
      <c r="BD54" s="283">
        <f>+集計・資料①!EM42</f>
        <v>1</v>
      </c>
      <c r="BE54" s="283">
        <f>+集計・資料①!EN42</f>
        <v>2</v>
      </c>
      <c r="BF54" s="283">
        <f>+集計・資料①!EO42</f>
        <v>1</v>
      </c>
      <c r="BG54" s="283">
        <f>+集計・資料①!EP42</f>
        <v>3</v>
      </c>
      <c r="BH54" s="283">
        <f>+集計・資料①!EQ42</f>
        <v>0</v>
      </c>
      <c r="BI54" s="283">
        <f>+集計・資料①!ER42</f>
        <v>1</v>
      </c>
      <c r="BJ54" s="305">
        <f>+集計・資料①!ES42</f>
        <v>0</v>
      </c>
      <c r="BK54" s="310">
        <f t="shared" ref="BK54:BK59" si="43">+SUM(BC54:BJ54)</f>
        <v>14</v>
      </c>
    </row>
    <row r="55" spans="1:63">
      <c r="A55" s="276"/>
      <c r="B55" s="277"/>
      <c r="C55" s="277"/>
      <c r="D55" s="277"/>
      <c r="E55" s="277"/>
      <c r="F55" s="277"/>
      <c r="G55" s="277"/>
      <c r="H55" s="277"/>
      <c r="I55" s="277"/>
      <c r="J55" s="277"/>
      <c r="K55" s="277"/>
      <c r="L55" s="277"/>
      <c r="M55" s="277"/>
      <c r="N55" s="277"/>
      <c r="O55" s="277"/>
      <c r="P55" s="277"/>
      <c r="Q55" s="277"/>
      <c r="R55" s="277"/>
      <c r="S55" s="277"/>
      <c r="T55" s="277"/>
      <c r="U55" s="277"/>
      <c r="V55" s="277"/>
      <c r="W55" s="277"/>
      <c r="X55" s="277"/>
      <c r="Y55" s="277"/>
      <c r="Z55" s="277"/>
      <c r="AA55" s="278"/>
      <c r="AB55" s="706"/>
      <c r="AC55" s="577" t="s">
        <v>417</v>
      </c>
      <c r="AD55" s="704">
        <f>BC56</f>
        <v>105</v>
      </c>
      <c r="AE55" s="704">
        <f t="shared" ref="AE55:AL55" si="44">BD56</f>
        <v>0</v>
      </c>
      <c r="AF55" s="704">
        <f t="shared" si="44"/>
        <v>8</v>
      </c>
      <c r="AG55" s="704">
        <f t="shared" si="44"/>
        <v>22</v>
      </c>
      <c r="AH55" s="704">
        <f t="shared" si="44"/>
        <v>20</v>
      </c>
      <c r="AI55" s="704">
        <f t="shared" si="44"/>
        <v>5</v>
      </c>
      <c r="AJ55" s="704">
        <f t="shared" si="44"/>
        <v>57</v>
      </c>
      <c r="AK55" s="704">
        <f t="shared" si="44"/>
        <v>26</v>
      </c>
      <c r="AL55" s="704">
        <f t="shared" si="44"/>
        <v>243</v>
      </c>
      <c r="BB55" s="70" t="s">
        <v>433</v>
      </c>
      <c r="BC55" s="314">
        <f>+集計・資料①!EL44</f>
        <v>16</v>
      </c>
      <c r="BD55" s="283">
        <f>+集計・資料①!EM44</f>
        <v>1</v>
      </c>
      <c r="BE55" s="283">
        <f>+集計・資料①!EN44</f>
        <v>4</v>
      </c>
      <c r="BF55" s="283">
        <f>+集計・資料①!EO44</f>
        <v>4</v>
      </c>
      <c r="BG55" s="283">
        <f>+集計・資料①!EP44</f>
        <v>2</v>
      </c>
      <c r="BH55" s="283">
        <f>+集計・資料①!EQ44</f>
        <v>1</v>
      </c>
      <c r="BI55" s="283">
        <f>+集計・資料①!ER44</f>
        <v>3</v>
      </c>
      <c r="BJ55" s="305">
        <f>+集計・資料①!ES44</f>
        <v>1</v>
      </c>
      <c r="BK55" s="310">
        <f t="shared" si="43"/>
        <v>32</v>
      </c>
    </row>
    <row r="56" spans="1:63">
      <c r="A56" s="276"/>
      <c r="B56" s="277"/>
      <c r="C56" s="277"/>
      <c r="D56" s="277"/>
      <c r="E56" s="277"/>
      <c r="F56" s="277"/>
      <c r="G56" s="277"/>
      <c r="H56" s="277"/>
      <c r="I56" s="277"/>
      <c r="J56" s="277"/>
      <c r="K56" s="277"/>
      <c r="L56" s="277"/>
      <c r="M56" s="277"/>
      <c r="N56" s="277"/>
      <c r="O56" s="277"/>
      <c r="P56" s="277"/>
      <c r="Q56" s="277"/>
      <c r="R56" s="277"/>
      <c r="S56" s="277"/>
      <c r="T56" s="277"/>
      <c r="U56" s="277"/>
      <c r="V56" s="277"/>
      <c r="W56" s="277"/>
      <c r="X56" s="277"/>
      <c r="Y56" s="277"/>
      <c r="Z56" s="277"/>
      <c r="AA56" s="278"/>
      <c r="AB56" s="706"/>
      <c r="AC56" s="577" t="s">
        <v>418</v>
      </c>
      <c r="AD56" s="704">
        <f>BC55</f>
        <v>16</v>
      </c>
      <c r="AE56" s="704">
        <f t="shared" ref="AE56:AL56" si="45">BD55</f>
        <v>1</v>
      </c>
      <c r="AF56" s="704">
        <f t="shared" si="45"/>
        <v>4</v>
      </c>
      <c r="AG56" s="704">
        <f t="shared" si="45"/>
        <v>4</v>
      </c>
      <c r="AH56" s="704">
        <f t="shared" si="45"/>
        <v>2</v>
      </c>
      <c r="AI56" s="704">
        <f t="shared" si="45"/>
        <v>1</v>
      </c>
      <c r="AJ56" s="704">
        <f t="shared" si="45"/>
        <v>3</v>
      </c>
      <c r="AK56" s="704">
        <f t="shared" si="45"/>
        <v>1</v>
      </c>
      <c r="AL56" s="704">
        <f t="shared" si="45"/>
        <v>32</v>
      </c>
      <c r="BB56" s="70" t="s">
        <v>434</v>
      </c>
      <c r="BC56" s="314">
        <f>+集計・資料①!EL46</f>
        <v>105</v>
      </c>
      <c r="BD56" s="283">
        <f>+集計・資料①!EM46</f>
        <v>0</v>
      </c>
      <c r="BE56" s="283">
        <f>+集計・資料①!EN46</f>
        <v>8</v>
      </c>
      <c r="BF56" s="283">
        <f>+集計・資料①!EO46</f>
        <v>22</v>
      </c>
      <c r="BG56" s="283">
        <f>+集計・資料①!EP46</f>
        <v>20</v>
      </c>
      <c r="BH56" s="283">
        <f>+集計・資料①!EQ46</f>
        <v>5</v>
      </c>
      <c r="BI56" s="283">
        <f>+集計・資料①!ER46</f>
        <v>57</v>
      </c>
      <c r="BJ56" s="305">
        <f>+集計・資料①!ES46</f>
        <v>26</v>
      </c>
      <c r="BK56" s="310">
        <f t="shared" si="43"/>
        <v>243</v>
      </c>
    </row>
    <row r="57" spans="1:63">
      <c r="A57" s="276"/>
      <c r="B57" s="277"/>
      <c r="C57" s="277"/>
      <c r="D57" s="277"/>
      <c r="E57" s="277"/>
      <c r="F57" s="277"/>
      <c r="G57" s="277"/>
      <c r="H57" s="277"/>
      <c r="I57" s="277"/>
      <c r="J57" s="277"/>
      <c r="K57" s="277"/>
      <c r="L57" s="277"/>
      <c r="M57" s="277"/>
      <c r="N57" s="277"/>
      <c r="O57" s="277"/>
      <c r="P57" s="277"/>
      <c r="Q57" s="277"/>
      <c r="R57" s="277"/>
      <c r="S57" s="277"/>
      <c r="T57" s="277"/>
      <c r="U57" s="277"/>
      <c r="V57" s="277"/>
      <c r="W57" s="277"/>
      <c r="X57" s="277"/>
      <c r="Y57" s="277"/>
      <c r="Z57" s="277"/>
      <c r="AA57" s="278"/>
      <c r="AB57" s="706"/>
      <c r="AC57" s="577" t="s">
        <v>419</v>
      </c>
      <c r="AD57" s="704">
        <f>BC54</f>
        <v>6</v>
      </c>
      <c r="AE57" s="704">
        <f t="shared" ref="AE57:AL57" si="46">BD54</f>
        <v>1</v>
      </c>
      <c r="AF57" s="704">
        <f t="shared" si="46"/>
        <v>2</v>
      </c>
      <c r="AG57" s="704">
        <f t="shared" si="46"/>
        <v>1</v>
      </c>
      <c r="AH57" s="704">
        <f t="shared" si="46"/>
        <v>3</v>
      </c>
      <c r="AI57" s="704">
        <f t="shared" si="46"/>
        <v>0</v>
      </c>
      <c r="AJ57" s="704">
        <f t="shared" si="46"/>
        <v>1</v>
      </c>
      <c r="AK57" s="704">
        <f t="shared" si="46"/>
        <v>0</v>
      </c>
      <c r="AL57" s="704">
        <f t="shared" si="46"/>
        <v>14</v>
      </c>
      <c r="BB57" s="70" t="s">
        <v>435</v>
      </c>
      <c r="BC57" s="314">
        <f>+集計・資料①!EL48</f>
        <v>109</v>
      </c>
      <c r="BD57" s="283">
        <f>+集計・資料①!EM48</f>
        <v>0</v>
      </c>
      <c r="BE57" s="283">
        <f>+集計・資料①!EN48</f>
        <v>1</v>
      </c>
      <c r="BF57" s="283">
        <f>+集計・資料①!EO48</f>
        <v>6</v>
      </c>
      <c r="BG57" s="283">
        <f>+集計・資料①!EP48</f>
        <v>27</v>
      </c>
      <c r="BH57" s="283">
        <f>+集計・資料①!EQ48</f>
        <v>2</v>
      </c>
      <c r="BI57" s="283">
        <f>+集計・資料①!ER48</f>
        <v>80</v>
      </c>
      <c r="BJ57" s="305">
        <f>+集計・資料①!ES48</f>
        <v>76</v>
      </c>
      <c r="BK57" s="310">
        <f t="shared" si="43"/>
        <v>301</v>
      </c>
    </row>
    <row r="58" spans="1:63" ht="12.75" thickBot="1">
      <c r="A58" s="276"/>
      <c r="B58" s="277"/>
      <c r="C58" s="277"/>
      <c r="D58" s="277"/>
      <c r="E58" s="277"/>
      <c r="F58" s="277"/>
      <c r="G58" s="277"/>
      <c r="H58" s="277"/>
      <c r="I58" s="277"/>
      <c r="J58" s="277"/>
      <c r="K58" s="277"/>
      <c r="L58" s="277"/>
      <c r="M58" s="277"/>
      <c r="N58" s="277"/>
      <c r="O58" s="277"/>
      <c r="P58" s="277"/>
      <c r="Q58" s="277"/>
      <c r="R58" s="277"/>
      <c r="S58" s="277"/>
      <c r="T58" s="277"/>
      <c r="U58" s="277"/>
      <c r="V58" s="277"/>
      <c r="W58" s="277"/>
      <c r="X58" s="277"/>
      <c r="Y58" s="277"/>
      <c r="Z58" s="277"/>
      <c r="AA58" s="278"/>
      <c r="AB58" s="706"/>
      <c r="AC58" s="577" t="s">
        <v>420</v>
      </c>
      <c r="AD58" s="704">
        <f>BC53</f>
        <v>3</v>
      </c>
      <c r="AE58" s="704">
        <f t="shared" ref="AE58:AL58" si="47">BD53</f>
        <v>0</v>
      </c>
      <c r="AF58" s="704">
        <f t="shared" si="47"/>
        <v>0</v>
      </c>
      <c r="AG58" s="704">
        <f t="shared" si="47"/>
        <v>0</v>
      </c>
      <c r="AH58" s="704">
        <f t="shared" si="47"/>
        <v>3</v>
      </c>
      <c r="AI58" s="704">
        <f t="shared" si="47"/>
        <v>0</v>
      </c>
      <c r="AJ58" s="704">
        <f t="shared" si="47"/>
        <v>1</v>
      </c>
      <c r="AK58" s="704">
        <f t="shared" si="47"/>
        <v>0</v>
      </c>
      <c r="AL58" s="704">
        <f t="shared" si="47"/>
        <v>7</v>
      </c>
      <c r="BB58" s="79" t="s">
        <v>436</v>
      </c>
      <c r="BC58" s="315">
        <f>+集計・資料①!EL50</f>
        <v>157</v>
      </c>
      <c r="BD58" s="302">
        <f>+集計・資料①!EM50</f>
        <v>0</v>
      </c>
      <c r="BE58" s="302">
        <f>+集計・資料①!EN50</f>
        <v>1</v>
      </c>
      <c r="BF58" s="302">
        <f>+集計・資料①!EO50</f>
        <v>2</v>
      </c>
      <c r="BG58" s="302">
        <f>+集計・資料①!EP50</f>
        <v>16</v>
      </c>
      <c r="BH58" s="302">
        <f>+集計・資料①!EQ50</f>
        <v>0</v>
      </c>
      <c r="BI58" s="302">
        <f>+集計・資料①!ER50</f>
        <v>113</v>
      </c>
      <c r="BJ58" s="306">
        <f>+集計・資料①!ES50</f>
        <v>187</v>
      </c>
      <c r="BK58" s="311">
        <f t="shared" si="43"/>
        <v>476</v>
      </c>
    </row>
    <row r="59" spans="1:63" ht="13.5" thickTop="1" thickBot="1">
      <c r="A59" s="279"/>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1"/>
      <c r="AB59" s="706"/>
      <c r="AC59" s="589" t="s">
        <v>556</v>
      </c>
      <c r="AD59" s="704">
        <f>SUM(AD53:AD58)</f>
        <v>396</v>
      </c>
      <c r="AE59" s="704">
        <f t="shared" ref="AE59:AL59" si="48">SUM(AE53:AE58)</f>
        <v>2</v>
      </c>
      <c r="AF59" s="704">
        <f t="shared" si="48"/>
        <v>16</v>
      </c>
      <c r="AG59" s="704">
        <f t="shared" si="48"/>
        <v>35</v>
      </c>
      <c r="AH59" s="704">
        <f t="shared" si="48"/>
        <v>71</v>
      </c>
      <c r="AI59" s="704">
        <f t="shared" si="48"/>
        <v>8</v>
      </c>
      <c r="AJ59" s="704">
        <f t="shared" si="48"/>
        <v>255</v>
      </c>
      <c r="AK59" s="704">
        <f t="shared" si="48"/>
        <v>290</v>
      </c>
      <c r="AL59" s="704">
        <f t="shared" si="48"/>
        <v>1073</v>
      </c>
      <c r="BB59" s="317" t="s">
        <v>556</v>
      </c>
      <c r="BC59" s="316">
        <f>+集計・資料①!EL52</f>
        <v>396</v>
      </c>
      <c r="BD59" s="287">
        <f>+集計・資料①!EM52</f>
        <v>2</v>
      </c>
      <c r="BE59" s="287">
        <f>+集計・資料①!EN52</f>
        <v>16</v>
      </c>
      <c r="BF59" s="287">
        <f>+集計・資料①!EO52</f>
        <v>35</v>
      </c>
      <c r="BG59" s="287">
        <f>+集計・資料①!EP52</f>
        <v>71</v>
      </c>
      <c r="BH59" s="287">
        <f>+集計・資料①!EQ52</f>
        <v>8</v>
      </c>
      <c r="BI59" s="287">
        <f>+集計・資料①!ER52</f>
        <v>255</v>
      </c>
      <c r="BJ59" s="307">
        <f>+集計・資料①!ES52</f>
        <v>290</v>
      </c>
      <c r="BK59" s="308">
        <f t="shared" si="43"/>
        <v>1073</v>
      </c>
    </row>
    <row r="60" spans="1:63">
      <c r="AB60" s="706"/>
      <c r="AL60" s="706"/>
    </row>
    <row r="61" spans="1:63">
      <c r="AB61" s="706"/>
      <c r="AL61" s="706"/>
    </row>
    <row r="62" spans="1:63">
      <c r="AB62" s="706"/>
      <c r="AL62" s="706"/>
    </row>
    <row r="63" spans="1:63">
      <c r="AB63" s="706"/>
      <c r="AL63" s="706"/>
    </row>
    <row r="64" spans="1:63">
      <c r="AB64" s="706"/>
      <c r="AL64" s="706"/>
    </row>
    <row r="65" spans="28:38">
      <c r="AB65" s="706"/>
      <c r="AL65" s="706"/>
    </row>
    <row r="66" spans="28:38">
      <c r="AB66" s="706"/>
      <c r="AL66" s="706"/>
    </row>
    <row r="67" spans="28:38">
      <c r="AB67" s="706"/>
      <c r="AL67" s="706"/>
    </row>
    <row r="68" spans="28:38">
      <c r="AB68" s="706"/>
      <c r="AL68" s="706"/>
    </row>
  </sheetData>
  <mergeCells count="4">
    <mergeCell ref="A1:B1"/>
    <mergeCell ref="B3:K15"/>
    <mergeCell ref="V1:AA1"/>
    <mergeCell ref="AN12:AY24"/>
  </mergeCells>
  <phoneticPr fontId="4"/>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58" man="1"/>
    <brk id="52"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D00-000000000000}">
          <x14:formula1>
            <xm:f>業種リスト!$A$2:$A$14</xm:f>
          </x14:formula1>
          <xm:sqref>AP6:AR6</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6">
    <tabColor theme="9" tint="0.59999389629810485"/>
  </sheetPr>
  <dimension ref="A1:BK60"/>
  <sheetViews>
    <sheetView showGridLines="0" view="pageBreakPreview" topLeftCell="A25" zoomScaleNormal="100" zoomScaleSheetLayoutView="100" workbookViewId="0">
      <selection activeCell="B3" sqref="B3:M15"/>
    </sheetView>
  </sheetViews>
  <sheetFormatPr defaultColWidth="10.28515625" defaultRowHeight="11.25"/>
  <cols>
    <col min="1" max="27" width="3.5703125" style="282" customWidth="1"/>
    <col min="28" max="28" width="1.7109375" style="282" customWidth="1"/>
    <col min="29" max="29" width="14.7109375" style="282" customWidth="1"/>
    <col min="30" max="32" width="7.7109375" style="282" bestFit="1" customWidth="1"/>
    <col min="33" max="33" width="1.7109375" style="282" customWidth="1"/>
    <col min="34" max="34" width="14.7109375" style="282" customWidth="1"/>
    <col min="35" max="37" width="6.5703125" style="282" customWidth="1"/>
    <col min="38" max="38" width="7" style="282" customWidth="1"/>
    <col min="39" max="39" width="8.28515625" style="336" customWidth="1"/>
    <col min="40" max="40" width="7.7109375" style="336" bestFit="1" customWidth="1"/>
    <col min="41" max="41" width="5.42578125" style="336" bestFit="1" customWidth="1"/>
    <col min="42" max="43" width="7.140625" style="336" bestFit="1" customWidth="1"/>
    <col min="44" max="44" width="8.28515625" style="336" bestFit="1" customWidth="1"/>
    <col min="45" max="45" width="5.42578125" style="336" bestFit="1" customWidth="1"/>
    <col min="46" max="51" width="5.42578125" style="336" customWidth="1"/>
    <col min="52" max="52" width="5.42578125" style="784" customWidth="1"/>
    <col min="53" max="53" width="1.7109375" style="282" customWidth="1"/>
    <col min="54" max="54" width="14.7109375" style="282" customWidth="1"/>
    <col min="55" max="57" width="6.5703125" style="282" customWidth="1"/>
    <col min="58" max="58" width="1.7109375" style="282" customWidth="1"/>
    <col min="59" max="59" width="14.7109375" style="282" customWidth="1"/>
    <col min="60" max="63" width="6.5703125" style="282" customWidth="1"/>
    <col min="64" max="16384" width="10.28515625" style="282"/>
  </cols>
  <sheetData>
    <row r="1" spans="1:63" ht="21" customHeight="1" thickBot="1">
      <c r="A1" s="902">
        <v>39</v>
      </c>
      <c r="B1" s="902"/>
      <c r="C1" s="496" t="s">
        <v>121</v>
      </c>
      <c r="D1" s="496"/>
      <c r="E1" s="496"/>
      <c r="F1" s="496"/>
      <c r="G1" s="496"/>
      <c r="H1" s="496"/>
      <c r="I1" s="496"/>
      <c r="J1" s="496"/>
      <c r="K1" s="496"/>
      <c r="L1" s="496"/>
      <c r="M1" s="496"/>
      <c r="N1" s="496"/>
      <c r="O1" s="496"/>
      <c r="P1" s="496"/>
      <c r="Q1" s="496"/>
      <c r="R1" s="496"/>
      <c r="S1" s="496"/>
      <c r="T1" s="496"/>
      <c r="U1" s="496"/>
      <c r="V1" s="904" t="s">
        <v>532</v>
      </c>
      <c r="W1" s="905"/>
      <c r="X1" s="905"/>
      <c r="Y1" s="905"/>
      <c r="Z1" s="905"/>
      <c r="AA1" s="905"/>
      <c r="AC1" s="282" t="s">
        <v>474</v>
      </c>
      <c r="BB1" s="282" t="s">
        <v>268</v>
      </c>
    </row>
    <row r="3" spans="1:63" ht="11.25" customHeight="1">
      <c r="B3" s="903" t="s">
        <v>863</v>
      </c>
      <c r="C3" s="903"/>
      <c r="D3" s="903"/>
      <c r="E3" s="903"/>
      <c r="F3" s="903"/>
      <c r="G3" s="903"/>
      <c r="H3" s="903"/>
      <c r="I3" s="903"/>
      <c r="J3" s="903"/>
      <c r="K3" s="903"/>
      <c r="L3" s="903"/>
      <c r="M3" s="903"/>
      <c r="O3" s="458"/>
      <c r="P3" s="459"/>
      <c r="Q3" s="459"/>
      <c r="R3" s="459"/>
      <c r="S3" s="459"/>
      <c r="T3" s="459"/>
      <c r="U3" s="459"/>
      <c r="V3" s="459"/>
      <c r="W3" s="459"/>
      <c r="X3" s="459"/>
      <c r="Y3" s="459"/>
      <c r="Z3" s="459"/>
      <c r="AA3" s="460"/>
      <c r="AC3" s="282" t="s">
        <v>166</v>
      </c>
      <c r="AH3" s="282" t="s">
        <v>163</v>
      </c>
      <c r="AN3" s="336" t="s">
        <v>690</v>
      </c>
      <c r="BB3" s="282" t="s">
        <v>166</v>
      </c>
      <c r="BG3" s="282" t="s">
        <v>163</v>
      </c>
    </row>
    <row r="4" spans="1:63" ht="12" customHeight="1" thickBot="1">
      <c r="B4" s="903"/>
      <c r="C4" s="903"/>
      <c r="D4" s="903"/>
      <c r="E4" s="903"/>
      <c r="F4" s="903"/>
      <c r="G4" s="903"/>
      <c r="H4" s="903"/>
      <c r="I4" s="903"/>
      <c r="J4" s="903"/>
      <c r="K4" s="903"/>
      <c r="L4" s="903"/>
      <c r="M4" s="903"/>
      <c r="O4" s="461"/>
      <c r="P4" s="291"/>
      <c r="Q4" s="291"/>
      <c r="R4" s="291"/>
      <c r="S4" s="291"/>
      <c r="T4" s="291"/>
      <c r="U4" s="291"/>
      <c r="V4" s="291"/>
      <c r="W4" s="291"/>
      <c r="X4" s="291"/>
      <c r="Y4" s="291"/>
      <c r="Z4" s="291"/>
      <c r="AA4" s="462"/>
      <c r="AN4" s="336" t="str">
        <f>CONCATENATE("セクシャルハラスメントへの対策について、「している」と回答した事業所は全体で",TEXT(AD6,"0.0％"),"となった（前年:",TEXT(AX5,"0.0％"),"）。")</f>
        <v>セクシャルハラスメントへの対策について、「している」と回答した事業所は全体で35.9%となった（前年:37.6%）。</v>
      </c>
      <c r="AX4" s="779" t="s">
        <v>732</v>
      </c>
    </row>
    <row r="5" spans="1:63" ht="12" customHeight="1" thickBot="1">
      <c r="B5" s="903"/>
      <c r="C5" s="903"/>
      <c r="D5" s="903"/>
      <c r="E5" s="903"/>
      <c r="F5" s="903"/>
      <c r="G5" s="903"/>
      <c r="H5" s="903"/>
      <c r="I5" s="903"/>
      <c r="J5" s="903"/>
      <c r="K5" s="903"/>
      <c r="L5" s="903"/>
      <c r="M5" s="903"/>
      <c r="O5" s="461"/>
      <c r="P5" s="291"/>
      <c r="Q5" s="291"/>
      <c r="R5" s="291"/>
      <c r="S5" s="291"/>
      <c r="T5" s="291"/>
      <c r="U5" s="291"/>
      <c r="V5" s="291"/>
      <c r="W5" s="291"/>
      <c r="X5" s="291"/>
      <c r="Y5" s="291"/>
      <c r="Z5" s="291"/>
      <c r="AA5" s="462"/>
      <c r="AC5" s="590"/>
      <c r="AD5" s="591" t="s">
        <v>122</v>
      </c>
      <c r="AE5" s="591" t="s">
        <v>123</v>
      </c>
      <c r="AF5" s="589" t="s">
        <v>23</v>
      </c>
      <c r="AH5" s="590"/>
      <c r="AI5" s="591" t="s">
        <v>122</v>
      </c>
      <c r="AJ5" s="591" t="s">
        <v>123</v>
      </c>
      <c r="AK5" s="589" t="s">
        <v>23</v>
      </c>
      <c r="AL5" s="589" t="s">
        <v>556</v>
      </c>
      <c r="AM5" s="785"/>
      <c r="AN5" s="336" t="s">
        <v>691</v>
      </c>
      <c r="AP5" s="779" t="s">
        <v>733</v>
      </c>
      <c r="AQ5" s="779" t="s">
        <v>734</v>
      </c>
      <c r="AR5" s="779" t="s">
        <v>735</v>
      </c>
      <c r="AX5" s="681">
        <v>0.376</v>
      </c>
      <c r="AZ5" s="786"/>
      <c r="BB5" s="297"/>
      <c r="BC5" s="321" t="s">
        <v>122</v>
      </c>
      <c r="BD5" s="322" t="s">
        <v>123</v>
      </c>
      <c r="BE5" s="476" t="s">
        <v>23</v>
      </c>
      <c r="BG5" s="297"/>
      <c r="BH5" s="324" t="s">
        <v>122</v>
      </c>
      <c r="BI5" s="322" t="s">
        <v>123</v>
      </c>
      <c r="BJ5" s="478" t="s">
        <v>23</v>
      </c>
      <c r="BK5" s="396" t="s">
        <v>556</v>
      </c>
    </row>
    <row r="6" spans="1:63" ht="12" customHeight="1" thickBot="1">
      <c r="B6" s="903"/>
      <c r="C6" s="903"/>
      <c r="D6" s="903"/>
      <c r="E6" s="903"/>
      <c r="F6" s="903"/>
      <c r="G6" s="903"/>
      <c r="H6" s="903"/>
      <c r="I6" s="903"/>
      <c r="J6" s="903"/>
      <c r="K6" s="903"/>
      <c r="L6" s="903"/>
      <c r="M6" s="903"/>
      <c r="O6" s="461"/>
      <c r="P6" s="291"/>
      <c r="Q6" s="291"/>
      <c r="R6" s="291"/>
      <c r="S6" s="291"/>
      <c r="T6" s="291"/>
      <c r="U6" s="291"/>
      <c r="V6" s="291"/>
      <c r="W6" s="291"/>
      <c r="X6" s="291"/>
      <c r="Y6" s="291"/>
      <c r="Z6" s="291"/>
      <c r="AA6" s="462"/>
      <c r="AC6" s="589" t="s">
        <v>558</v>
      </c>
      <c r="AD6" s="681">
        <f>BC6</f>
        <v>0.35866543095458758</v>
      </c>
      <c r="AE6" s="681">
        <f>BD6</f>
        <v>0.58016682113067652</v>
      </c>
      <c r="AF6" s="681">
        <f>BE6</f>
        <v>6.1167747914735865E-2</v>
      </c>
      <c r="AH6" s="589" t="s">
        <v>558</v>
      </c>
      <c r="AI6" s="704">
        <f>BH6</f>
        <v>387</v>
      </c>
      <c r="AJ6" s="704">
        <f>BI6</f>
        <v>626</v>
      </c>
      <c r="AK6" s="704">
        <f>BJ6</f>
        <v>66</v>
      </c>
      <c r="AL6" s="704">
        <f>BK6</f>
        <v>1079</v>
      </c>
      <c r="AM6" s="785"/>
      <c r="AN6" s="336" t="s">
        <v>739</v>
      </c>
      <c r="AP6" s="779" t="s">
        <v>697</v>
      </c>
      <c r="AQ6" s="779" t="s">
        <v>706</v>
      </c>
      <c r="AR6" s="779" t="s">
        <v>710</v>
      </c>
      <c r="AS6" s="336" t="s">
        <v>748</v>
      </c>
      <c r="AZ6" s="787"/>
      <c r="BB6" s="317" t="s">
        <v>558</v>
      </c>
      <c r="BC6" s="89">
        <f>+BH6/+$BK6</f>
        <v>0.35866543095458758</v>
      </c>
      <c r="BD6" s="35">
        <f>+BI6/+$BK6</f>
        <v>0.58016682113067652</v>
      </c>
      <c r="BE6" s="36">
        <f>+BJ6/+$BK6</f>
        <v>6.1167747914735865E-2</v>
      </c>
      <c r="BG6" s="317" t="s">
        <v>558</v>
      </c>
      <c r="BH6" s="286">
        <f>+BH24</f>
        <v>387</v>
      </c>
      <c r="BI6" s="316">
        <f>+BI24</f>
        <v>626</v>
      </c>
      <c r="BJ6" s="328">
        <f>+BJ24</f>
        <v>66</v>
      </c>
      <c r="BK6" s="329">
        <f>+BK24</f>
        <v>1079</v>
      </c>
    </row>
    <row r="7" spans="1:63" ht="11.25" customHeight="1">
      <c r="B7" s="903"/>
      <c r="C7" s="903"/>
      <c r="D7" s="903"/>
      <c r="E7" s="903"/>
      <c r="F7" s="903"/>
      <c r="G7" s="903"/>
      <c r="H7" s="903"/>
      <c r="I7" s="903"/>
      <c r="J7" s="903"/>
      <c r="K7" s="903"/>
      <c r="L7" s="903"/>
      <c r="M7" s="903"/>
      <c r="O7" s="461"/>
      <c r="P7" s="291"/>
      <c r="Q7" s="291"/>
      <c r="R7" s="291"/>
      <c r="S7" s="291"/>
      <c r="T7" s="291"/>
      <c r="U7" s="291"/>
      <c r="V7" s="291"/>
      <c r="W7" s="291"/>
      <c r="X7" s="291"/>
      <c r="Y7" s="291"/>
      <c r="Z7" s="291"/>
      <c r="AA7" s="462"/>
      <c r="AM7" s="688"/>
      <c r="AN7" s="336" t="str">
        <f>CONCATENATE(AN6,AP6,AQ6,AR6,AS6)</f>
        <v>業種別では、「情報通信業」「運輸業」「金融･保険業」が他の業種と比べ対策をしている割合が高い。</v>
      </c>
    </row>
    <row r="8" spans="1:63" ht="11.25" customHeight="1">
      <c r="B8" s="903"/>
      <c r="C8" s="903"/>
      <c r="D8" s="903"/>
      <c r="E8" s="903"/>
      <c r="F8" s="903"/>
      <c r="G8" s="903"/>
      <c r="H8" s="903"/>
      <c r="I8" s="903"/>
      <c r="J8" s="903"/>
      <c r="K8" s="903"/>
      <c r="L8" s="903"/>
      <c r="M8" s="903"/>
      <c r="O8" s="461"/>
      <c r="P8" s="291"/>
      <c r="Q8" s="291"/>
      <c r="R8" s="291"/>
      <c r="S8" s="291"/>
      <c r="T8" s="291"/>
      <c r="U8" s="291"/>
      <c r="V8" s="291"/>
      <c r="W8" s="291"/>
      <c r="X8" s="291"/>
      <c r="Y8" s="291"/>
      <c r="Z8" s="291"/>
      <c r="AA8" s="462"/>
      <c r="AC8" s="282" t="s">
        <v>167</v>
      </c>
      <c r="AH8" s="282" t="s">
        <v>164</v>
      </c>
      <c r="AN8" s="336" t="s">
        <v>698</v>
      </c>
      <c r="BB8" s="282" t="s">
        <v>167</v>
      </c>
      <c r="BG8" s="282" t="s">
        <v>164</v>
      </c>
    </row>
    <row r="9" spans="1:63" ht="12" customHeight="1" thickBot="1">
      <c r="B9" s="903"/>
      <c r="C9" s="903"/>
      <c r="D9" s="903"/>
      <c r="E9" s="903"/>
      <c r="F9" s="903"/>
      <c r="G9" s="903"/>
      <c r="H9" s="903"/>
      <c r="I9" s="903"/>
      <c r="J9" s="903"/>
      <c r="K9" s="903"/>
      <c r="L9" s="903"/>
      <c r="M9" s="903"/>
      <c r="O9" s="461"/>
      <c r="P9" s="291"/>
      <c r="Q9" s="291"/>
      <c r="R9" s="291"/>
      <c r="S9" s="291"/>
      <c r="T9" s="291"/>
      <c r="U9" s="291"/>
      <c r="V9" s="291"/>
      <c r="W9" s="291"/>
      <c r="X9" s="291"/>
      <c r="Y9" s="291"/>
      <c r="Z9" s="291"/>
      <c r="AA9" s="462"/>
      <c r="AN9" s="336" t="s">
        <v>749</v>
      </c>
    </row>
    <row r="10" spans="1:63" ht="12" customHeight="1" thickBot="1">
      <c r="B10" s="903"/>
      <c r="C10" s="903"/>
      <c r="D10" s="903"/>
      <c r="E10" s="903"/>
      <c r="F10" s="903"/>
      <c r="G10" s="903"/>
      <c r="H10" s="903"/>
      <c r="I10" s="903"/>
      <c r="J10" s="903"/>
      <c r="K10" s="903"/>
      <c r="L10" s="903"/>
      <c r="M10" s="903"/>
      <c r="O10" s="461"/>
      <c r="P10" s="291"/>
      <c r="Q10" s="291"/>
      <c r="R10" s="291"/>
      <c r="S10" s="291"/>
      <c r="T10" s="291"/>
      <c r="U10" s="291"/>
      <c r="V10" s="291"/>
      <c r="W10" s="291"/>
      <c r="X10" s="291"/>
      <c r="Y10" s="291"/>
      <c r="Z10" s="291"/>
      <c r="AA10" s="462"/>
      <c r="AC10" s="575" t="s">
        <v>550</v>
      </c>
      <c r="AD10" s="591" t="s">
        <v>122</v>
      </c>
      <c r="AE10" s="591" t="s">
        <v>123</v>
      </c>
      <c r="AF10" s="589" t="s">
        <v>23</v>
      </c>
      <c r="AH10" s="575" t="s">
        <v>550</v>
      </c>
      <c r="AI10" s="591" t="s">
        <v>122</v>
      </c>
      <c r="AJ10" s="591" t="s">
        <v>123</v>
      </c>
      <c r="AK10" s="589" t="s">
        <v>23</v>
      </c>
      <c r="AL10" s="589" t="s">
        <v>556</v>
      </c>
      <c r="AZ10" s="786"/>
      <c r="BB10" s="31" t="s">
        <v>550</v>
      </c>
      <c r="BC10" s="330" t="s">
        <v>122</v>
      </c>
      <c r="BD10" s="320" t="s">
        <v>123</v>
      </c>
      <c r="BE10" s="479" t="s">
        <v>23</v>
      </c>
      <c r="BG10" s="31" t="s">
        <v>550</v>
      </c>
      <c r="BH10" s="324" t="s">
        <v>122</v>
      </c>
      <c r="BI10" s="322" t="s">
        <v>123</v>
      </c>
      <c r="BJ10" s="478" t="s">
        <v>23</v>
      </c>
      <c r="BK10" s="396" t="s">
        <v>556</v>
      </c>
    </row>
    <row r="11" spans="1:63" ht="12">
      <c r="B11" s="903"/>
      <c r="C11" s="903"/>
      <c r="D11" s="903"/>
      <c r="E11" s="903"/>
      <c r="F11" s="903"/>
      <c r="G11" s="903"/>
      <c r="H11" s="903"/>
      <c r="I11" s="903"/>
      <c r="J11" s="903"/>
      <c r="K11" s="903"/>
      <c r="L11" s="903"/>
      <c r="M11" s="903"/>
      <c r="O11" s="461"/>
      <c r="P11" s="291"/>
      <c r="Q11" s="291"/>
      <c r="R11" s="291"/>
      <c r="S11" s="291"/>
      <c r="T11" s="291"/>
      <c r="U11" s="291"/>
      <c r="V11" s="291"/>
      <c r="W11" s="291"/>
      <c r="X11" s="291"/>
      <c r="Y11" s="291"/>
      <c r="Z11" s="291"/>
      <c r="AA11" s="462"/>
      <c r="AC11" s="573" t="s">
        <v>403</v>
      </c>
      <c r="AD11" s="690">
        <f>BC23</f>
        <v>0.29955947136563876</v>
      </c>
      <c r="AE11" s="681">
        <f>BD23</f>
        <v>0.64757709251101325</v>
      </c>
      <c r="AF11" s="681">
        <f>BE23</f>
        <v>5.2863436123348019E-2</v>
      </c>
      <c r="AH11" s="573" t="s">
        <v>403</v>
      </c>
      <c r="AI11" s="704">
        <f>BH23</f>
        <v>68</v>
      </c>
      <c r="AJ11" s="704">
        <f>BI23</f>
        <v>147</v>
      </c>
      <c r="AK11" s="704">
        <f>BJ23</f>
        <v>12</v>
      </c>
      <c r="AL11" s="704">
        <f>BK23</f>
        <v>227</v>
      </c>
      <c r="AM11" s="785"/>
      <c r="AN11" s="780" t="s">
        <v>699</v>
      </c>
      <c r="AO11" s="781"/>
      <c r="AP11" s="781"/>
      <c r="AQ11" s="781"/>
      <c r="AR11" s="781"/>
      <c r="AS11" s="781"/>
      <c r="AT11" s="781"/>
      <c r="AU11" s="781"/>
      <c r="AV11" s="781"/>
      <c r="AW11" s="781"/>
      <c r="AX11" s="781"/>
      <c r="AY11" s="781"/>
      <c r="AZ11" s="788"/>
      <c r="BB11" s="44" t="s">
        <v>557</v>
      </c>
      <c r="BC11" s="356" t="e">
        <f>+BH11/+$BK11</f>
        <v>#DIV/0!</v>
      </c>
      <c r="BD11" s="357" t="e">
        <f>+BI11/+$BK11</f>
        <v>#DIV/0!</v>
      </c>
      <c r="BE11" s="358" t="e">
        <f>+BJ11/+$BK11</f>
        <v>#DIV/0!</v>
      </c>
      <c r="BG11" s="44" t="s">
        <v>557</v>
      </c>
      <c r="BH11" s="298">
        <f>集計・資料①!EZ6</f>
        <v>0</v>
      </c>
      <c r="BI11" s="299">
        <f>+集計・資料①!EX6</f>
        <v>0</v>
      </c>
      <c r="BJ11" s="304">
        <f>+集計・資料①!EY6</f>
        <v>0</v>
      </c>
      <c r="BK11" s="325">
        <f>+SUM(BH11:BJ11)</f>
        <v>0</v>
      </c>
    </row>
    <row r="12" spans="1:63" ht="10.5" customHeight="1">
      <c r="B12" s="903"/>
      <c r="C12" s="903"/>
      <c r="D12" s="903"/>
      <c r="E12" s="903"/>
      <c r="F12" s="903"/>
      <c r="G12" s="903"/>
      <c r="H12" s="903"/>
      <c r="I12" s="903"/>
      <c r="J12" s="903"/>
      <c r="K12" s="903"/>
      <c r="L12" s="903"/>
      <c r="M12" s="903"/>
      <c r="O12" s="461"/>
      <c r="P12" s="291"/>
      <c r="Q12" s="291"/>
      <c r="R12" s="291"/>
      <c r="S12" s="291"/>
      <c r="T12" s="291"/>
      <c r="U12" s="291"/>
      <c r="V12" s="291"/>
      <c r="W12" s="291"/>
      <c r="X12" s="291"/>
      <c r="Y12" s="291"/>
      <c r="Z12" s="291"/>
      <c r="AA12" s="462"/>
      <c r="AC12" s="683" t="s">
        <v>404</v>
      </c>
      <c r="AD12" s="690">
        <f>BC22</f>
        <v>0.34502923976608185</v>
      </c>
      <c r="AE12" s="681">
        <f>BD22</f>
        <v>0.60233918128654973</v>
      </c>
      <c r="AF12" s="681">
        <f>BE22</f>
        <v>5.2631578947368418E-2</v>
      </c>
      <c r="AH12" s="683" t="s">
        <v>404</v>
      </c>
      <c r="AI12" s="704">
        <f>BH22</f>
        <v>59</v>
      </c>
      <c r="AJ12" s="704">
        <f>BI22</f>
        <v>103</v>
      </c>
      <c r="AK12" s="704">
        <f>BJ22</f>
        <v>9</v>
      </c>
      <c r="AL12" s="704">
        <f>BK22</f>
        <v>171</v>
      </c>
      <c r="AM12" s="785"/>
      <c r="AN12" s="833" t="str">
        <f>CONCATENATE("　",AN4,CHAR(10),"　",AN7,,CHAR(10),"　",AN9)</f>
        <v>　セクシャルハラスメントへの対策について、「している」と回答した事業所は全体で35.9%となった（前年:37.6%）。
　業種別では、「情報通信業」「運輸業」「金融･保険業」が他の業種と比べ対策をしている割合が高い。
　規模別では、規模が大きい事業所ほど対策している割合が高い。</v>
      </c>
      <c r="AO12" s="833"/>
      <c r="AP12" s="833"/>
      <c r="AQ12" s="833"/>
      <c r="AR12" s="833"/>
      <c r="AS12" s="833"/>
      <c r="AT12" s="833"/>
      <c r="AU12" s="833"/>
      <c r="AV12" s="833"/>
      <c r="AW12" s="833"/>
      <c r="AX12" s="833"/>
      <c r="AY12" s="833"/>
      <c r="AZ12" s="788"/>
      <c r="BB12" s="7" t="s">
        <v>544</v>
      </c>
      <c r="BC12" s="363">
        <f t="shared" ref="BC12:BC23" si="0">+BH12/+$BK12</f>
        <v>0.38317757009345793</v>
      </c>
      <c r="BD12" s="364">
        <f t="shared" ref="BD12:BD23" si="1">+BI12/+$BK12</f>
        <v>0.49532710280373832</v>
      </c>
      <c r="BE12" s="365">
        <f t="shared" ref="BE12:BE23" si="2">+BJ12/+$BK12</f>
        <v>0.12149532710280374</v>
      </c>
      <c r="BG12" s="7" t="s">
        <v>544</v>
      </c>
      <c r="BH12" s="326">
        <f>集計・資料①!EZ8</f>
        <v>41</v>
      </c>
      <c r="BI12" s="284">
        <f>+集計・資料①!EX8</f>
        <v>53</v>
      </c>
      <c r="BJ12" s="309">
        <f>+集計・資料①!EY8</f>
        <v>13</v>
      </c>
      <c r="BK12" s="327">
        <f t="shared" ref="BK12:BK24" si="3">+SUM(BH12:BJ12)</f>
        <v>107</v>
      </c>
    </row>
    <row r="13" spans="1:63" ht="10.5" customHeight="1">
      <c r="B13" s="903"/>
      <c r="C13" s="903"/>
      <c r="D13" s="903"/>
      <c r="E13" s="903"/>
      <c r="F13" s="903"/>
      <c r="G13" s="903"/>
      <c r="H13" s="903"/>
      <c r="I13" s="903"/>
      <c r="J13" s="903"/>
      <c r="K13" s="903"/>
      <c r="L13" s="903"/>
      <c r="M13" s="903"/>
      <c r="O13" s="461"/>
      <c r="P13" s="291"/>
      <c r="Q13" s="291"/>
      <c r="R13" s="291"/>
      <c r="S13" s="291"/>
      <c r="T13" s="291"/>
      <c r="U13" s="291"/>
      <c r="V13" s="291"/>
      <c r="W13" s="291"/>
      <c r="X13" s="291"/>
      <c r="Y13" s="291"/>
      <c r="Z13" s="291"/>
      <c r="AA13" s="462"/>
      <c r="AC13" s="573" t="s">
        <v>405</v>
      </c>
      <c r="AD13" s="690">
        <f>BC21</f>
        <v>1</v>
      </c>
      <c r="AE13" s="681">
        <f>BD21</f>
        <v>0</v>
      </c>
      <c r="AF13" s="681">
        <f>BE21</f>
        <v>0</v>
      </c>
      <c r="AH13" s="573" t="s">
        <v>405</v>
      </c>
      <c r="AI13" s="704">
        <f>BH21</f>
        <v>6</v>
      </c>
      <c r="AJ13" s="704">
        <f>BI21</f>
        <v>0</v>
      </c>
      <c r="AK13" s="704">
        <f>BJ21</f>
        <v>0</v>
      </c>
      <c r="AL13" s="704">
        <f>BK21</f>
        <v>6</v>
      </c>
      <c r="AM13" s="688"/>
      <c r="AN13" s="833"/>
      <c r="AO13" s="833"/>
      <c r="AP13" s="833"/>
      <c r="AQ13" s="833"/>
      <c r="AR13" s="833"/>
      <c r="AS13" s="833"/>
      <c r="AT13" s="833"/>
      <c r="AU13" s="833"/>
      <c r="AV13" s="833"/>
      <c r="AW13" s="833"/>
      <c r="AX13" s="833"/>
      <c r="AY13" s="833"/>
      <c r="AZ13" s="788"/>
      <c r="BB13" s="7" t="s">
        <v>545</v>
      </c>
      <c r="BC13" s="363">
        <f t="shared" si="0"/>
        <v>0.37903225806451613</v>
      </c>
      <c r="BD13" s="364">
        <f t="shared" si="1"/>
        <v>0.55645161290322576</v>
      </c>
      <c r="BE13" s="365">
        <f t="shared" si="2"/>
        <v>6.4516129032258063E-2</v>
      </c>
      <c r="BG13" s="7" t="s">
        <v>545</v>
      </c>
      <c r="BH13" s="326">
        <f>集計・資料①!EZ10</f>
        <v>47</v>
      </c>
      <c r="BI13" s="284">
        <f>+集計・資料①!EX10</f>
        <v>69</v>
      </c>
      <c r="BJ13" s="309">
        <f>+集計・資料①!EY10</f>
        <v>8</v>
      </c>
      <c r="BK13" s="327">
        <f t="shared" si="3"/>
        <v>124</v>
      </c>
    </row>
    <row r="14" spans="1:63" ht="10.5" customHeight="1">
      <c r="B14" s="903"/>
      <c r="C14" s="903"/>
      <c r="D14" s="903"/>
      <c r="E14" s="903"/>
      <c r="F14" s="903"/>
      <c r="G14" s="903"/>
      <c r="H14" s="903"/>
      <c r="I14" s="903"/>
      <c r="J14" s="903"/>
      <c r="K14" s="903"/>
      <c r="L14" s="903"/>
      <c r="M14" s="903"/>
      <c r="O14" s="461"/>
      <c r="P14" s="291"/>
      <c r="Q14" s="291"/>
      <c r="R14" s="291"/>
      <c r="S14" s="291"/>
      <c r="T14" s="291"/>
      <c r="U14" s="291"/>
      <c r="V14" s="291"/>
      <c r="W14" s="291"/>
      <c r="X14" s="291"/>
      <c r="Y14" s="291"/>
      <c r="Z14" s="291"/>
      <c r="AA14" s="462"/>
      <c r="AC14" s="683" t="s">
        <v>406</v>
      </c>
      <c r="AD14" s="761">
        <f>BC20</f>
        <v>0.76923076923076927</v>
      </c>
      <c r="AE14" s="681">
        <f>BD20</f>
        <v>0.23076923076923078</v>
      </c>
      <c r="AF14" s="681">
        <f>BE20</f>
        <v>0</v>
      </c>
      <c r="AH14" s="683" t="s">
        <v>406</v>
      </c>
      <c r="AI14" s="704">
        <f>BH20</f>
        <v>10</v>
      </c>
      <c r="AJ14" s="704">
        <f>BI20</f>
        <v>3</v>
      </c>
      <c r="AK14" s="704">
        <f>BJ20</f>
        <v>0</v>
      </c>
      <c r="AL14" s="704">
        <f>BK20</f>
        <v>13</v>
      </c>
      <c r="AM14" s="688"/>
      <c r="AN14" s="833"/>
      <c r="AO14" s="833"/>
      <c r="AP14" s="833"/>
      <c r="AQ14" s="833"/>
      <c r="AR14" s="833"/>
      <c r="AS14" s="833"/>
      <c r="AT14" s="833"/>
      <c r="AU14" s="833"/>
      <c r="AV14" s="833"/>
      <c r="AW14" s="833"/>
      <c r="AX14" s="833"/>
      <c r="AY14" s="833"/>
      <c r="AZ14" s="788"/>
      <c r="BB14" s="7" t="s">
        <v>543</v>
      </c>
      <c r="BC14" s="363">
        <f t="shared" si="0"/>
        <v>0.39130434782608697</v>
      </c>
      <c r="BD14" s="364">
        <f t="shared" si="1"/>
        <v>0.60869565217391308</v>
      </c>
      <c r="BE14" s="365">
        <f t="shared" si="2"/>
        <v>0</v>
      </c>
      <c r="BG14" s="7" t="s">
        <v>543</v>
      </c>
      <c r="BH14" s="326">
        <f>集計・資料①!EZ12</f>
        <v>9</v>
      </c>
      <c r="BI14" s="284">
        <f>+集計・資料①!EX12</f>
        <v>14</v>
      </c>
      <c r="BJ14" s="309">
        <f>+集計・資料①!EY12</f>
        <v>0</v>
      </c>
      <c r="BK14" s="327">
        <f t="shared" si="3"/>
        <v>23</v>
      </c>
    </row>
    <row r="15" spans="1:63" ht="10.5" customHeight="1">
      <c r="B15" s="903"/>
      <c r="C15" s="903"/>
      <c r="D15" s="903"/>
      <c r="E15" s="903"/>
      <c r="F15" s="903"/>
      <c r="G15" s="903"/>
      <c r="H15" s="903"/>
      <c r="I15" s="903"/>
      <c r="J15" s="903"/>
      <c r="K15" s="903"/>
      <c r="L15" s="903"/>
      <c r="M15" s="903"/>
      <c r="O15" s="463"/>
      <c r="P15" s="464"/>
      <c r="Q15" s="464"/>
      <c r="R15" s="464"/>
      <c r="S15" s="464"/>
      <c r="T15" s="464"/>
      <c r="U15" s="464"/>
      <c r="V15" s="464"/>
      <c r="W15" s="464"/>
      <c r="X15" s="464"/>
      <c r="Y15" s="464"/>
      <c r="Z15" s="464"/>
      <c r="AA15" s="465"/>
      <c r="AC15" s="573" t="s">
        <v>407</v>
      </c>
      <c r="AD15" s="690">
        <f>BC19</f>
        <v>0.27748691099476441</v>
      </c>
      <c r="AE15" s="681">
        <f>BD19</f>
        <v>0.64921465968586389</v>
      </c>
      <c r="AF15" s="681">
        <f>BE19</f>
        <v>7.3298429319371722E-2</v>
      </c>
      <c r="AH15" s="573" t="s">
        <v>407</v>
      </c>
      <c r="AI15" s="704">
        <f>BH19</f>
        <v>53</v>
      </c>
      <c r="AJ15" s="704">
        <f>BI19</f>
        <v>124</v>
      </c>
      <c r="AK15" s="704">
        <f>BJ19</f>
        <v>14</v>
      </c>
      <c r="AL15" s="704">
        <f>BK19</f>
        <v>191</v>
      </c>
      <c r="AM15" s="688"/>
      <c r="AN15" s="833"/>
      <c r="AO15" s="833"/>
      <c r="AP15" s="833"/>
      <c r="AQ15" s="833"/>
      <c r="AR15" s="833"/>
      <c r="AS15" s="833"/>
      <c r="AT15" s="833"/>
      <c r="AU15" s="833"/>
      <c r="AV15" s="833"/>
      <c r="AW15" s="833"/>
      <c r="AX15" s="833"/>
      <c r="AY15" s="833"/>
      <c r="AZ15" s="788"/>
      <c r="BB15" s="7" t="s">
        <v>542</v>
      </c>
      <c r="BC15" s="363">
        <f t="shared" si="0"/>
        <v>0.49333333333333335</v>
      </c>
      <c r="BD15" s="364">
        <f t="shared" si="1"/>
        <v>0.47333333333333333</v>
      </c>
      <c r="BE15" s="365">
        <f t="shared" si="2"/>
        <v>3.3333333333333333E-2</v>
      </c>
      <c r="BG15" s="7" t="s">
        <v>542</v>
      </c>
      <c r="BH15" s="326">
        <f>集計・資料①!EZ14</f>
        <v>74</v>
      </c>
      <c r="BI15" s="284">
        <f>+集計・資料①!EX14</f>
        <v>71</v>
      </c>
      <c r="BJ15" s="309">
        <f>+集計・資料①!EY14</f>
        <v>5</v>
      </c>
      <c r="BK15" s="327">
        <f t="shared" si="3"/>
        <v>150</v>
      </c>
    </row>
    <row r="16" spans="1:63" ht="10.5" customHeight="1">
      <c r="AC16" s="683" t="s">
        <v>408</v>
      </c>
      <c r="AD16" s="761">
        <f>BC18</f>
        <v>0.5625</v>
      </c>
      <c r="AE16" s="681">
        <f>BD18</f>
        <v>0.4375</v>
      </c>
      <c r="AF16" s="681">
        <f>BE18</f>
        <v>0</v>
      </c>
      <c r="AH16" s="683" t="s">
        <v>408</v>
      </c>
      <c r="AI16" s="704">
        <f>BH18</f>
        <v>9</v>
      </c>
      <c r="AJ16" s="704">
        <f>BI18</f>
        <v>7</v>
      </c>
      <c r="AK16" s="704">
        <f>BJ18</f>
        <v>0</v>
      </c>
      <c r="AL16" s="704">
        <f>BK18</f>
        <v>16</v>
      </c>
      <c r="AM16" s="688"/>
      <c r="AN16" s="833"/>
      <c r="AO16" s="833"/>
      <c r="AP16" s="833"/>
      <c r="AQ16" s="833"/>
      <c r="AR16" s="833"/>
      <c r="AS16" s="833"/>
      <c r="AT16" s="833"/>
      <c r="AU16" s="833"/>
      <c r="AV16" s="833"/>
      <c r="AW16" s="833"/>
      <c r="AX16" s="833"/>
      <c r="AY16" s="833"/>
      <c r="AZ16" s="788"/>
      <c r="BB16" s="7" t="s">
        <v>541</v>
      </c>
      <c r="BC16" s="363">
        <f t="shared" si="0"/>
        <v>0.27272727272727271</v>
      </c>
      <c r="BD16" s="364">
        <f t="shared" si="1"/>
        <v>0.66666666666666663</v>
      </c>
      <c r="BE16" s="365">
        <f t="shared" si="2"/>
        <v>6.0606060606060608E-2</v>
      </c>
      <c r="BG16" s="7" t="s">
        <v>541</v>
      </c>
      <c r="BH16" s="326">
        <f>集計・資料①!EZ16</f>
        <v>9</v>
      </c>
      <c r="BI16" s="284">
        <f>+集計・資料①!EX16</f>
        <v>22</v>
      </c>
      <c r="BJ16" s="309">
        <f>+集計・資料①!EY16</f>
        <v>2</v>
      </c>
      <c r="BK16" s="327">
        <f t="shared" si="3"/>
        <v>33</v>
      </c>
    </row>
    <row r="17" spans="1:63" ht="10.5">
      <c r="A17" s="458"/>
      <c r="B17" s="459"/>
      <c r="C17" s="459"/>
      <c r="D17" s="459"/>
      <c r="E17" s="459"/>
      <c r="F17" s="459"/>
      <c r="G17" s="459"/>
      <c r="H17" s="459"/>
      <c r="I17" s="459"/>
      <c r="J17" s="459"/>
      <c r="K17" s="459"/>
      <c r="L17" s="459"/>
      <c r="M17" s="459"/>
      <c r="N17" s="459"/>
      <c r="O17" s="459"/>
      <c r="P17" s="459"/>
      <c r="Q17" s="459"/>
      <c r="R17" s="459"/>
      <c r="S17" s="459"/>
      <c r="T17" s="459"/>
      <c r="U17" s="459"/>
      <c r="V17" s="459"/>
      <c r="W17" s="459"/>
      <c r="X17" s="459"/>
      <c r="Y17" s="459"/>
      <c r="Z17" s="459"/>
      <c r="AA17" s="460"/>
      <c r="AC17" s="573" t="s">
        <v>409</v>
      </c>
      <c r="AD17" s="690">
        <f>BC17</f>
        <v>0.1111111111111111</v>
      </c>
      <c r="AE17" s="681">
        <f>BD17</f>
        <v>0.72222222222222221</v>
      </c>
      <c r="AF17" s="681">
        <f>BE17</f>
        <v>0.16666666666666666</v>
      </c>
      <c r="AH17" s="573" t="s">
        <v>409</v>
      </c>
      <c r="AI17" s="704">
        <f>BH17</f>
        <v>2</v>
      </c>
      <c r="AJ17" s="704">
        <f>BI17</f>
        <v>13</v>
      </c>
      <c r="AK17" s="704">
        <f>BJ17</f>
        <v>3</v>
      </c>
      <c r="AL17" s="704">
        <f>BK17</f>
        <v>18</v>
      </c>
      <c r="AM17" s="688"/>
      <c r="AN17" s="833"/>
      <c r="AO17" s="833"/>
      <c r="AP17" s="833"/>
      <c r="AQ17" s="833"/>
      <c r="AR17" s="833"/>
      <c r="AS17" s="833"/>
      <c r="AT17" s="833"/>
      <c r="AU17" s="833"/>
      <c r="AV17" s="833"/>
      <c r="AW17" s="833"/>
      <c r="AX17" s="833"/>
      <c r="AY17" s="833"/>
      <c r="AZ17" s="788"/>
      <c r="BB17" s="7" t="s">
        <v>546</v>
      </c>
      <c r="BC17" s="363">
        <f t="shared" si="0"/>
        <v>0.1111111111111111</v>
      </c>
      <c r="BD17" s="364">
        <f t="shared" si="1"/>
        <v>0.72222222222222221</v>
      </c>
      <c r="BE17" s="365">
        <f t="shared" si="2"/>
        <v>0.16666666666666666</v>
      </c>
      <c r="BG17" s="7" t="s">
        <v>546</v>
      </c>
      <c r="BH17" s="326">
        <f>集計・資料①!EZ18</f>
        <v>2</v>
      </c>
      <c r="BI17" s="284">
        <f>+集計・資料①!EX18</f>
        <v>13</v>
      </c>
      <c r="BJ17" s="309">
        <f>+集計・資料①!EY18</f>
        <v>3</v>
      </c>
      <c r="BK17" s="327">
        <f t="shared" si="3"/>
        <v>18</v>
      </c>
    </row>
    <row r="18" spans="1:63" ht="10.5">
      <c r="A18" s="461"/>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462"/>
      <c r="AC18" s="683" t="s">
        <v>410</v>
      </c>
      <c r="AD18" s="690">
        <f>BC16</f>
        <v>0.27272727272727271</v>
      </c>
      <c r="AE18" s="681">
        <f>BD16</f>
        <v>0.66666666666666663</v>
      </c>
      <c r="AF18" s="681">
        <f>BE16</f>
        <v>6.0606060606060608E-2</v>
      </c>
      <c r="AH18" s="683" t="s">
        <v>410</v>
      </c>
      <c r="AI18" s="704">
        <f>BH16</f>
        <v>9</v>
      </c>
      <c r="AJ18" s="704">
        <f>BI16</f>
        <v>22</v>
      </c>
      <c r="AK18" s="704">
        <f>BJ16</f>
        <v>2</v>
      </c>
      <c r="AL18" s="704">
        <f>BK16</f>
        <v>33</v>
      </c>
      <c r="AM18" s="688"/>
      <c r="AN18" s="833"/>
      <c r="AO18" s="833"/>
      <c r="AP18" s="833"/>
      <c r="AQ18" s="833"/>
      <c r="AR18" s="833"/>
      <c r="AS18" s="833"/>
      <c r="AT18" s="833"/>
      <c r="AU18" s="833"/>
      <c r="AV18" s="833"/>
      <c r="AW18" s="833"/>
      <c r="AX18" s="833"/>
      <c r="AY18" s="833"/>
      <c r="AZ18" s="788"/>
      <c r="BB18" s="7" t="s">
        <v>540</v>
      </c>
      <c r="BC18" s="363">
        <f t="shared" si="0"/>
        <v>0.5625</v>
      </c>
      <c r="BD18" s="364">
        <f t="shared" si="1"/>
        <v>0.4375</v>
      </c>
      <c r="BE18" s="365">
        <f t="shared" si="2"/>
        <v>0</v>
      </c>
      <c r="BG18" s="7" t="s">
        <v>540</v>
      </c>
      <c r="BH18" s="326">
        <f>集計・資料①!EZ20</f>
        <v>9</v>
      </c>
      <c r="BI18" s="284">
        <f>+集計・資料①!EX20</f>
        <v>7</v>
      </c>
      <c r="BJ18" s="309">
        <f>+集計・資料①!EY20</f>
        <v>0</v>
      </c>
      <c r="BK18" s="327">
        <f t="shared" si="3"/>
        <v>16</v>
      </c>
    </row>
    <row r="19" spans="1:63" ht="10.5">
      <c r="A19" s="461"/>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462"/>
      <c r="AC19" s="573" t="s">
        <v>411</v>
      </c>
      <c r="AD19" s="690">
        <f>BC15</f>
        <v>0.49333333333333335</v>
      </c>
      <c r="AE19" s="681">
        <f>BD15</f>
        <v>0.47333333333333333</v>
      </c>
      <c r="AF19" s="681">
        <f>BE15</f>
        <v>3.3333333333333333E-2</v>
      </c>
      <c r="AH19" s="573" t="s">
        <v>411</v>
      </c>
      <c r="AI19" s="704">
        <f>BH15</f>
        <v>74</v>
      </c>
      <c r="AJ19" s="704">
        <f>BI15</f>
        <v>71</v>
      </c>
      <c r="AK19" s="704">
        <f>BJ15</f>
        <v>5</v>
      </c>
      <c r="AL19" s="704">
        <f>BK15</f>
        <v>150</v>
      </c>
      <c r="AM19" s="688"/>
      <c r="AN19" s="833"/>
      <c r="AO19" s="833"/>
      <c r="AP19" s="833"/>
      <c r="AQ19" s="833"/>
      <c r="AR19" s="833"/>
      <c r="AS19" s="833"/>
      <c r="AT19" s="833"/>
      <c r="AU19" s="833"/>
      <c r="AV19" s="833"/>
      <c r="AW19" s="833"/>
      <c r="AX19" s="833"/>
      <c r="AY19" s="833"/>
      <c r="AZ19" s="788"/>
      <c r="BB19" s="7" t="s">
        <v>539</v>
      </c>
      <c r="BC19" s="363">
        <f t="shared" si="0"/>
        <v>0.27748691099476441</v>
      </c>
      <c r="BD19" s="364">
        <f t="shared" si="1"/>
        <v>0.64921465968586389</v>
      </c>
      <c r="BE19" s="365">
        <f t="shared" si="2"/>
        <v>7.3298429319371722E-2</v>
      </c>
      <c r="BG19" s="7" t="s">
        <v>539</v>
      </c>
      <c r="BH19" s="326">
        <f>集計・資料①!EZ22</f>
        <v>53</v>
      </c>
      <c r="BI19" s="284">
        <f>+集計・資料①!EX22</f>
        <v>124</v>
      </c>
      <c r="BJ19" s="309">
        <f>+集計・資料①!EY22</f>
        <v>14</v>
      </c>
      <c r="BK19" s="327">
        <f t="shared" si="3"/>
        <v>191</v>
      </c>
    </row>
    <row r="20" spans="1:63" ht="10.5">
      <c r="A20" s="461"/>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462"/>
      <c r="AC20" s="683" t="s">
        <v>412</v>
      </c>
      <c r="AD20" s="690">
        <f>BC14</f>
        <v>0.39130434782608697</v>
      </c>
      <c r="AE20" s="681">
        <f>BD14</f>
        <v>0.60869565217391308</v>
      </c>
      <c r="AF20" s="681">
        <f>BE14</f>
        <v>0</v>
      </c>
      <c r="AH20" s="683" t="s">
        <v>412</v>
      </c>
      <c r="AI20" s="704">
        <f>BH14</f>
        <v>9</v>
      </c>
      <c r="AJ20" s="704">
        <f>BI14</f>
        <v>14</v>
      </c>
      <c r="AK20" s="704">
        <f>BJ14</f>
        <v>0</v>
      </c>
      <c r="AL20" s="704">
        <f>BK14</f>
        <v>23</v>
      </c>
      <c r="AM20" s="688"/>
      <c r="AN20" s="833"/>
      <c r="AO20" s="833"/>
      <c r="AP20" s="833"/>
      <c r="AQ20" s="833"/>
      <c r="AR20" s="833"/>
      <c r="AS20" s="833"/>
      <c r="AT20" s="833"/>
      <c r="AU20" s="833"/>
      <c r="AV20" s="833"/>
      <c r="AW20" s="833"/>
      <c r="AX20" s="833"/>
      <c r="AY20" s="833"/>
      <c r="AZ20" s="788"/>
      <c r="BB20" s="7" t="s">
        <v>538</v>
      </c>
      <c r="BC20" s="363">
        <f t="shared" si="0"/>
        <v>0.76923076923076927</v>
      </c>
      <c r="BD20" s="364">
        <f t="shared" si="1"/>
        <v>0.23076923076923078</v>
      </c>
      <c r="BE20" s="365">
        <f t="shared" si="2"/>
        <v>0</v>
      </c>
      <c r="BG20" s="7" t="s">
        <v>538</v>
      </c>
      <c r="BH20" s="326">
        <f>集計・資料①!EZ24</f>
        <v>10</v>
      </c>
      <c r="BI20" s="284">
        <f>+集計・資料①!EX24</f>
        <v>3</v>
      </c>
      <c r="BJ20" s="309">
        <f>+集計・資料①!EY24</f>
        <v>0</v>
      </c>
      <c r="BK20" s="327">
        <f t="shared" si="3"/>
        <v>13</v>
      </c>
    </row>
    <row r="21" spans="1:63" ht="10.5">
      <c r="A21" s="461"/>
      <c r="B21" s="291"/>
      <c r="C21" s="291"/>
      <c r="D21" s="291"/>
      <c r="E21" s="291"/>
      <c r="F21" s="291"/>
      <c r="G21" s="291"/>
      <c r="H21" s="291"/>
      <c r="I21" s="291"/>
      <c r="J21" s="291"/>
      <c r="K21" s="291"/>
      <c r="L21" s="291"/>
      <c r="M21" s="291"/>
      <c r="N21" s="291"/>
      <c r="O21" s="291"/>
      <c r="P21" s="291"/>
      <c r="Q21" s="291"/>
      <c r="R21" s="291"/>
      <c r="S21" s="291"/>
      <c r="T21" s="291"/>
      <c r="U21" s="291"/>
      <c r="V21" s="291"/>
      <c r="W21" s="291"/>
      <c r="X21" s="291"/>
      <c r="Y21" s="291"/>
      <c r="Z21" s="291"/>
      <c r="AA21" s="462"/>
      <c r="AC21" s="573" t="s">
        <v>413</v>
      </c>
      <c r="AD21" s="690">
        <f>BC13</f>
        <v>0.37903225806451613</v>
      </c>
      <c r="AE21" s="681">
        <f>BD13</f>
        <v>0.55645161290322576</v>
      </c>
      <c r="AF21" s="681">
        <f>BE13</f>
        <v>6.4516129032258063E-2</v>
      </c>
      <c r="AH21" s="573" t="s">
        <v>413</v>
      </c>
      <c r="AI21" s="704">
        <f>BH13</f>
        <v>47</v>
      </c>
      <c r="AJ21" s="704">
        <f>BI13</f>
        <v>69</v>
      </c>
      <c r="AK21" s="704">
        <f>BJ13</f>
        <v>8</v>
      </c>
      <c r="AL21" s="704">
        <f>BK13</f>
        <v>124</v>
      </c>
      <c r="AM21" s="688"/>
      <c r="AN21" s="833"/>
      <c r="AO21" s="833"/>
      <c r="AP21" s="833"/>
      <c r="AQ21" s="833"/>
      <c r="AR21" s="833"/>
      <c r="AS21" s="833"/>
      <c r="AT21" s="833"/>
      <c r="AU21" s="833"/>
      <c r="AV21" s="833"/>
      <c r="AW21" s="833"/>
      <c r="AX21" s="833"/>
      <c r="AY21" s="833"/>
      <c r="AZ21" s="788"/>
      <c r="BB21" s="7" t="s">
        <v>537</v>
      </c>
      <c r="BC21" s="363">
        <f t="shared" si="0"/>
        <v>1</v>
      </c>
      <c r="BD21" s="364">
        <f t="shared" si="1"/>
        <v>0</v>
      </c>
      <c r="BE21" s="365">
        <f t="shared" si="2"/>
        <v>0</v>
      </c>
      <c r="BG21" s="7" t="s">
        <v>537</v>
      </c>
      <c r="BH21" s="326">
        <f>集計・資料①!EZ26</f>
        <v>6</v>
      </c>
      <c r="BI21" s="284">
        <f>+集計・資料①!EX26</f>
        <v>0</v>
      </c>
      <c r="BJ21" s="309">
        <f>+集計・資料①!EY26</f>
        <v>0</v>
      </c>
      <c r="BK21" s="327">
        <f t="shared" si="3"/>
        <v>6</v>
      </c>
    </row>
    <row r="22" spans="1:63" ht="10.5">
      <c r="A22" s="461"/>
      <c r="B22" s="291"/>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462"/>
      <c r="AC22" s="683" t="s">
        <v>414</v>
      </c>
      <c r="AD22" s="690">
        <f>BC12</f>
        <v>0.38317757009345793</v>
      </c>
      <c r="AE22" s="681">
        <f>BD12</f>
        <v>0.49532710280373832</v>
      </c>
      <c r="AF22" s="681">
        <f>BE12</f>
        <v>0.12149532710280374</v>
      </c>
      <c r="AH22" s="683" t="s">
        <v>414</v>
      </c>
      <c r="AI22" s="704">
        <f>BH12</f>
        <v>41</v>
      </c>
      <c r="AJ22" s="704">
        <f>BI12</f>
        <v>53</v>
      </c>
      <c r="AK22" s="704">
        <f>BJ12</f>
        <v>13</v>
      </c>
      <c r="AL22" s="704">
        <f>BK12</f>
        <v>107</v>
      </c>
      <c r="AM22" s="688"/>
      <c r="AN22" s="833"/>
      <c r="AO22" s="833"/>
      <c r="AP22" s="833"/>
      <c r="AQ22" s="833"/>
      <c r="AR22" s="833"/>
      <c r="AS22" s="833"/>
      <c r="AT22" s="833"/>
      <c r="AU22" s="833"/>
      <c r="AV22" s="833"/>
      <c r="AW22" s="833"/>
      <c r="AX22" s="833"/>
      <c r="AY22" s="833"/>
      <c r="AZ22" s="788"/>
      <c r="BB22" s="16" t="s">
        <v>547</v>
      </c>
      <c r="BC22" s="363">
        <f t="shared" si="0"/>
        <v>0.34502923976608185</v>
      </c>
      <c r="BD22" s="364">
        <f t="shared" si="1"/>
        <v>0.60233918128654973</v>
      </c>
      <c r="BE22" s="365">
        <f t="shared" si="2"/>
        <v>5.2631578947368418E-2</v>
      </c>
      <c r="BG22" s="16" t="s">
        <v>547</v>
      </c>
      <c r="BH22" s="326">
        <f>集計・資料①!EZ28</f>
        <v>59</v>
      </c>
      <c r="BI22" s="284">
        <f>+集計・資料①!EX28</f>
        <v>103</v>
      </c>
      <c r="BJ22" s="309">
        <f>+集計・資料①!EY28</f>
        <v>9</v>
      </c>
      <c r="BK22" s="327">
        <f t="shared" si="3"/>
        <v>171</v>
      </c>
    </row>
    <row r="23" spans="1:63" thickBot="1">
      <c r="A23" s="461"/>
      <c r="B23" s="291"/>
      <c r="C23" s="291"/>
      <c r="D23" s="291"/>
      <c r="E23" s="291"/>
      <c r="F23" s="291"/>
      <c r="G23" s="291"/>
      <c r="H23" s="291"/>
      <c r="I23" s="291"/>
      <c r="J23" s="291"/>
      <c r="K23" s="291"/>
      <c r="L23" s="291"/>
      <c r="M23" s="291"/>
      <c r="N23" s="291"/>
      <c r="O23" s="291"/>
      <c r="P23" s="291"/>
      <c r="Q23" s="291"/>
      <c r="R23" s="291"/>
      <c r="S23" s="291"/>
      <c r="T23" s="291"/>
      <c r="U23" s="291"/>
      <c r="V23" s="291"/>
      <c r="W23" s="291"/>
      <c r="X23" s="291"/>
      <c r="Y23" s="291"/>
      <c r="Z23" s="291"/>
      <c r="AA23" s="462"/>
      <c r="AC23" s="573" t="s">
        <v>23</v>
      </c>
      <c r="AD23" s="681" t="e">
        <f>BC11</f>
        <v>#DIV/0!</v>
      </c>
      <c r="AE23" s="681" t="e">
        <f>BD11</f>
        <v>#DIV/0!</v>
      </c>
      <c r="AF23" s="681" t="e">
        <f>BE11</f>
        <v>#DIV/0!</v>
      </c>
      <c r="AH23" s="573" t="s">
        <v>23</v>
      </c>
      <c r="AI23" s="704">
        <f>BH11</f>
        <v>0</v>
      </c>
      <c r="AJ23" s="704">
        <f>BI11</f>
        <v>0</v>
      </c>
      <c r="AK23" s="704">
        <f>BJ11</f>
        <v>0</v>
      </c>
      <c r="AL23" s="704">
        <f>BK11</f>
        <v>0</v>
      </c>
      <c r="AM23" s="688"/>
      <c r="AN23" s="833"/>
      <c r="AO23" s="833"/>
      <c r="AP23" s="833"/>
      <c r="AQ23" s="833"/>
      <c r="AR23" s="833"/>
      <c r="AS23" s="833"/>
      <c r="AT23" s="833"/>
      <c r="AU23" s="833"/>
      <c r="AV23" s="833"/>
      <c r="AW23" s="833"/>
      <c r="AX23" s="833"/>
      <c r="AY23" s="833"/>
      <c r="AZ23" s="788"/>
      <c r="BB23" s="10" t="s">
        <v>548</v>
      </c>
      <c r="BC23" s="370">
        <f t="shared" si="0"/>
        <v>0.29955947136563876</v>
      </c>
      <c r="BD23" s="371">
        <f t="shared" si="1"/>
        <v>0.64757709251101325</v>
      </c>
      <c r="BE23" s="372">
        <f t="shared" si="2"/>
        <v>5.2863436123348019E-2</v>
      </c>
      <c r="BG23" s="8" t="s">
        <v>548</v>
      </c>
      <c r="BH23" s="301">
        <f>集計・資料①!EZ30</f>
        <v>68</v>
      </c>
      <c r="BI23" s="302">
        <f>+集計・資料①!EX30</f>
        <v>147</v>
      </c>
      <c r="BJ23" s="306">
        <f>+集計・資料①!EY30</f>
        <v>12</v>
      </c>
      <c r="BK23" s="311">
        <f t="shared" si="3"/>
        <v>227</v>
      </c>
    </row>
    <row r="24" spans="1:63" thickBot="1">
      <c r="A24" s="461"/>
      <c r="B24" s="291"/>
      <c r="C24" s="291"/>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462"/>
      <c r="AH24" s="589" t="s">
        <v>556</v>
      </c>
      <c r="AI24" s="704">
        <f>SUM(AI11:AI23)</f>
        <v>387</v>
      </c>
      <c r="AJ24" s="704">
        <f>SUM(AJ11:AJ23)</f>
        <v>626</v>
      </c>
      <c r="AK24" s="704">
        <f>SUM(AK11:AK23)</f>
        <v>66</v>
      </c>
      <c r="AL24" s="704">
        <f>SUM(AL11:AL23)</f>
        <v>1079</v>
      </c>
      <c r="AM24" s="688"/>
      <c r="AN24" s="833"/>
      <c r="AO24" s="833"/>
      <c r="AP24" s="833"/>
      <c r="AQ24" s="833"/>
      <c r="AR24" s="833"/>
      <c r="AS24" s="833"/>
      <c r="AT24" s="833"/>
      <c r="AU24" s="833"/>
      <c r="AV24" s="833"/>
      <c r="AW24" s="833"/>
      <c r="AX24" s="833"/>
      <c r="AY24" s="833"/>
      <c r="AZ24" s="788"/>
      <c r="BG24" s="303" t="s">
        <v>556</v>
      </c>
      <c r="BH24" s="286">
        <f>+SUM(BH11:BH23)</f>
        <v>387</v>
      </c>
      <c r="BI24" s="287">
        <f>+SUM(BI11:BI23)</f>
        <v>626</v>
      </c>
      <c r="BJ24" s="307">
        <f>+SUM(BJ11:BJ23)</f>
        <v>66</v>
      </c>
      <c r="BK24" s="308">
        <f t="shared" si="3"/>
        <v>1079</v>
      </c>
    </row>
    <row r="25" spans="1:63">
      <c r="A25" s="461"/>
      <c r="B25" s="291"/>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462"/>
      <c r="AJ25" s="312"/>
      <c r="AM25" s="688"/>
      <c r="BI25" s="312"/>
    </row>
    <row r="26" spans="1:63">
      <c r="A26" s="461"/>
      <c r="B26" s="291"/>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462"/>
      <c r="AC26" s="282" t="s">
        <v>168</v>
      </c>
      <c r="AH26" s="282" t="s">
        <v>165</v>
      </c>
      <c r="AM26" s="688"/>
      <c r="BB26" s="282" t="s">
        <v>168</v>
      </c>
      <c r="BG26" s="282" t="s">
        <v>165</v>
      </c>
    </row>
    <row r="27" spans="1:63" ht="12" thickBot="1">
      <c r="A27" s="461"/>
      <c r="B27" s="291"/>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462"/>
      <c r="AZ27" s="789"/>
    </row>
    <row r="28" spans="1:63" ht="12" thickBot="1">
      <c r="A28" s="461"/>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462"/>
      <c r="AC28" s="575" t="s">
        <v>8</v>
      </c>
      <c r="AD28" s="591" t="s">
        <v>122</v>
      </c>
      <c r="AE28" s="591" t="s">
        <v>123</v>
      </c>
      <c r="AF28" s="589" t="s">
        <v>23</v>
      </c>
      <c r="AH28" s="575" t="s">
        <v>8</v>
      </c>
      <c r="AI28" s="591" t="s">
        <v>122</v>
      </c>
      <c r="AJ28" s="591" t="s">
        <v>123</v>
      </c>
      <c r="AK28" s="589" t="s">
        <v>23</v>
      </c>
      <c r="AL28" s="589" t="s">
        <v>556</v>
      </c>
      <c r="AZ28" s="786"/>
      <c r="BB28" s="31" t="s">
        <v>8</v>
      </c>
      <c r="BC28" s="319" t="s">
        <v>122</v>
      </c>
      <c r="BD28" s="320" t="s">
        <v>123</v>
      </c>
      <c r="BE28" s="479" t="s">
        <v>23</v>
      </c>
      <c r="BG28" s="31" t="s">
        <v>8</v>
      </c>
      <c r="BH28" s="321" t="s">
        <v>122</v>
      </c>
      <c r="BI28" s="322" t="s">
        <v>123</v>
      </c>
      <c r="BJ28" s="478" t="s">
        <v>23</v>
      </c>
      <c r="BK28" s="396" t="s">
        <v>556</v>
      </c>
    </row>
    <row r="29" spans="1:63" ht="10.5">
      <c r="A29" s="461"/>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462"/>
      <c r="AC29" s="577" t="s">
        <v>415</v>
      </c>
      <c r="AD29" s="690">
        <f>BC34</f>
        <v>0.20964360587002095</v>
      </c>
      <c r="AE29" s="681">
        <f>BD34</f>
        <v>0.70649895178197064</v>
      </c>
      <c r="AF29" s="681">
        <f>BE34</f>
        <v>8.385744234800839E-2</v>
      </c>
      <c r="AH29" s="577" t="s">
        <v>415</v>
      </c>
      <c r="AI29" s="704">
        <f>BH34</f>
        <v>100</v>
      </c>
      <c r="AJ29" s="704">
        <f>BI34</f>
        <v>337</v>
      </c>
      <c r="AK29" s="704">
        <f>BJ34</f>
        <v>40</v>
      </c>
      <c r="AL29" s="704">
        <f>BK34</f>
        <v>477</v>
      </c>
      <c r="AZ29" s="788"/>
      <c r="BB29" s="106" t="s">
        <v>555</v>
      </c>
      <c r="BC29" s="90">
        <f t="shared" ref="BC29:BE34" si="4">+BH29/+$BK29</f>
        <v>1</v>
      </c>
      <c r="BD29" s="46">
        <f t="shared" si="4"/>
        <v>0</v>
      </c>
      <c r="BE29" s="91">
        <f t="shared" si="4"/>
        <v>0</v>
      </c>
      <c r="BG29" s="67" t="s">
        <v>555</v>
      </c>
      <c r="BH29" s="298">
        <f>集計・資料①!EZ40</f>
        <v>7</v>
      </c>
      <c r="BI29" s="299">
        <f>+集計・資料①!EX40</f>
        <v>0</v>
      </c>
      <c r="BJ29" s="299">
        <f>+集計・資料①!EY40</f>
        <v>0</v>
      </c>
      <c r="BK29" s="331">
        <f>+SUM(BH29:BJ29)</f>
        <v>7</v>
      </c>
    </row>
    <row r="30" spans="1:63" ht="10.5">
      <c r="A30" s="461"/>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462"/>
      <c r="AC30" s="577" t="s">
        <v>416</v>
      </c>
      <c r="AD30" s="690">
        <f>BC33</f>
        <v>0.31893687707641194</v>
      </c>
      <c r="AE30" s="681">
        <f>BD33</f>
        <v>0.62790697674418605</v>
      </c>
      <c r="AF30" s="681">
        <f>BE33</f>
        <v>5.3156146179401995E-2</v>
      </c>
      <c r="AH30" s="577" t="s">
        <v>416</v>
      </c>
      <c r="AI30" s="704">
        <f>BH33</f>
        <v>96</v>
      </c>
      <c r="AJ30" s="704">
        <f>BI33</f>
        <v>189</v>
      </c>
      <c r="AK30" s="704">
        <f>BJ33</f>
        <v>16</v>
      </c>
      <c r="AL30" s="704">
        <f>BK33</f>
        <v>301</v>
      </c>
      <c r="AM30" s="785"/>
      <c r="AZ30" s="788"/>
      <c r="BB30" s="108" t="s">
        <v>432</v>
      </c>
      <c r="BC30" s="96">
        <f t="shared" si="4"/>
        <v>1</v>
      </c>
      <c r="BD30" s="72">
        <f t="shared" si="4"/>
        <v>0</v>
      </c>
      <c r="BE30" s="73">
        <f t="shared" si="4"/>
        <v>0</v>
      </c>
      <c r="BG30" s="70" t="s">
        <v>432</v>
      </c>
      <c r="BH30" s="326">
        <f>集計・資料①!EZ42</f>
        <v>14</v>
      </c>
      <c r="BI30" s="284">
        <f>+集計・資料①!EX42</f>
        <v>0</v>
      </c>
      <c r="BJ30" s="284">
        <f>+集計・資料①!EY42</f>
        <v>0</v>
      </c>
      <c r="BK30" s="332">
        <f t="shared" ref="BK30:BK35" si="5">+SUM(BH30:BJ30)</f>
        <v>14</v>
      </c>
    </row>
    <row r="31" spans="1:63" ht="10.5">
      <c r="A31" s="461"/>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462"/>
      <c r="AC31" s="577" t="s">
        <v>417</v>
      </c>
      <c r="AD31" s="690">
        <f>BC32</f>
        <v>0.5748987854251012</v>
      </c>
      <c r="AE31" s="681">
        <f>BD32</f>
        <v>0.38461538461538464</v>
      </c>
      <c r="AF31" s="681">
        <f>BE32</f>
        <v>4.048582995951417E-2</v>
      </c>
      <c r="AH31" s="577" t="s">
        <v>417</v>
      </c>
      <c r="AI31" s="704">
        <f>BH32</f>
        <v>142</v>
      </c>
      <c r="AJ31" s="704">
        <f>BI32</f>
        <v>95</v>
      </c>
      <c r="AK31" s="704">
        <f>BJ32</f>
        <v>10</v>
      </c>
      <c r="AL31" s="704">
        <f>BK32</f>
        <v>247</v>
      </c>
      <c r="AM31" s="785"/>
      <c r="AZ31" s="788"/>
      <c r="BB31" s="108" t="s">
        <v>433</v>
      </c>
      <c r="BC31" s="96">
        <f t="shared" si="4"/>
        <v>0.84848484848484851</v>
      </c>
      <c r="BD31" s="72">
        <f t="shared" si="4"/>
        <v>0.15151515151515152</v>
      </c>
      <c r="BE31" s="73">
        <f t="shared" si="4"/>
        <v>0</v>
      </c>
      <c r="BG31" s="70" t="s">
        <v>433</v>
      </c>
      <c r="BH31" s="326">
        <f>集計・資料①!EZ44</f>
        <v>28</v>
      </c>
      <c r="BI31" s="284">
        <f>+集計・資料①!EX44</f>
        <v>5</v>
      </c>
      <c r="BJ31" s="284">
        <f>+集計・資料①!EY44</f>
        <v>0</v>
      </c>
      <c r="BK31" s="332">
        <f t="shared" si="5"/>
        <v>33</v>
      </c>
    </row>
    <row r="32" spans="1:63" ht="10.5">
      <c r="A32" s="461"/>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462"/>
      <c r="AC32" s="577" t="s">
        <v>418</v>
      </c>
      <c r="AD32" s="690">
        <f>BC31</f>
        <v>0.84848484848484851</v>
      </c>
      <c r="AE32" s="681">
        <f>BD31</f>
        <v>0.15151515151515152</v>
      </c>
      <c r="AF32" s="681">
        <f>BE31</f>
        <v>0</v>
      </c>
      <c r="AH32" s="577" t="s">
        <v>418</v>
      </c>
      <c r="AI32" s="704">
        <f>BH31</f>
        <v>28</v>
      </c>
      <c r="AJ32" s="704">
        <f>BI31</f>
        <v>5</v>
      </c>
      <c r="AK32" s="704">
        <f>BJ31</f>
        <v>0</v>
      </c>
      <c r="AL32" s="704">
        <f>BK31</f>
        <v>33</v>
      </c>
      <c r="AM32" s="688"/>
      <c r="AZ32" s="788"/>
      <c r="BB32" s="108" t="s">
        <v>434</v>
      </c>
      <c r="BC32" s="96">
        <f t="shared" si="4"/>
        <v>0.5748987854251012</v>
      </c>
      <c r="BD32" s="72">
        <f t="shared" si="4"/>
        <v>0.38461538461538464</v>
      </c>
      <c r="BE32" s="73">
        <f t="shared" si="4"/>
        <v>4.048582995951417E-2</v>
      </c>
      <c r="BG32" s="70" t="s">
        <v>434</v>
      </c>
      <c r="BH32" s="326">
        <f>集計・資料①!EZ46</f>
        <v>142</v>
      </c>
      <c r="BI32" s="284">
        <f>+集計・資料①!EX46</f>
        <v>95</v>
      </c>
      <c r="BJ32" s="284">
        <f>+集計・資料①!EY46</f>
        <v>10</v>
      </c>
      <c r="BK32" s="332">
        <f t="shared" si="5"/>
        <v>247</v>
      </c>
    </row>
    <row r="33" spans="1:63" ht="10.5">
      <c r="A33" s="461"/>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462"/>
      <c r="AC33" s="577" t="s">
        <v>419</v>
      </c>
      <c r="AD33" s="690">
        <f>BC30</f>
        <v>1</v>
      </c>
      <c r="AE33" s="681">
        <f>BD30</f>
        <v>0</v>
      </c>
      <c r="AF33" s="681">
        <f>BE30</f>
        <v>0</v>
      </c>
      <c r="AH33" s="577" t="s">
        <v>419</v>
      </c>
      <c r="AI33" s="704">
        <f>BH30</f>
        <v>14</v>
      </c>
      <c r="AJ33" s="704">
        <f>BI30</f>
        <v>0</v>
      </c>
      <c r="AK33" s="704">
        <f>BJ30</f>
        <v>0</v>
      </c>
      <c r="AL33" s="704">
        <f>BK30</f>
        <v>14</v>
      </c>
      <c r="AM33" s="688"/>
      <c r="AZ33" s="788"/>
      <c r="BB33" s="108" t="s">
        <v>435</v>
      </c>
      <c r="BC33" s="96">
        <f t="shared" si="4"/>
        <v>0.31893687707641194</v>
      </c>
      <c r="BD33" s="72">
        <f t="shared" si="4"/>
        <v>0.62790697674418605</v>
      </c>
      <c r="BE33" s="73">
        <f t="shared" si="4"/>
        <v>5.3156146179401995E-2</v>
      </c>
      <c r="BG33" s="70" t="s">
        <v>435</v>
      </c>
      <c r="BH33" s="326">
        <f>集計・資料①!EZ48</f>
        <v>96</v>
      </c>
      <c r="BI33" s="284">
        <f>+集計・資料①!EX48</f>
        <v>189</v>
      </c>
      <c r="BJ33" s="284">
        <f>+集計・資料①!EY48</f>
        <v>16</v>
      </c>
      <c r="BK33" s="332">
        <f t="shared" si="5"/>
        <v>301</v>
      </c>
    </row>
    <row r="34" spans="1:63" thickBot="1">
      <c r="A34" s="461"/>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462"/>
      <c r="AC34" s="577" t="s">
        <v>420</v>
      </c>
      <c r="AD34" s="690">
        <f>BC29</f>
        <v>1</v>
      </c>
      <c r="AE34" s="681">
        <f>BD29</f>
        <v>0</v>
      </c>
      <c r="AF34" s="681">
        <f>BE29</f>
        <v>0</v>
      </c>
      <c r="AH34" s="577" t="s">
        <v>420</v>
      </c>
      <c r="AI34" s="704">
        <f>BH29</f>
        <v>7</v>
      </c>
      <c r="AJ34" s="704">
        <f>BI29</f>
        <v>0</v>
      </c>
      <c r="AK34" s="704">
        <f>BJ29</f>
        <v>0</v>
      </c>
      <c r="AL34" s="704">
        <f>BK29</f>
        <v>7</v>
      </c>
      <c r="AM34" s="688"/>
      <c r="AZ34" s="788"/>
      <c r="BB34" s="129" t="s">
        <v>436</v>
      </c>
      <c r="BC34" s="55">
        <f t="shared" si="4"/>
        <v>0.20964360587002095</v>
      </c>
      <c r="BD34" s="56">
        <f t="shared" si="4"/>
        <v>0.70649895178197064</v>
      </c>
      <c r="BE34" s="57">
        <f t="shared" si="4"/>
        <v>8.385744234800839E-2</v>
      </c>
      <c r="BG34" s="79" t="s">
        <v>436</v>
      </c>
      <c r="BH34" s="301">
        <f>集計・資料①!EZ50</f>
        <v>100</v>
      </c>
      <c r="BI34" s="302">
        <f>+集計・資料①!EX50</f>
        <v>337</v>
      </c>
      <c r="BJ34" s="302">
        <f>+集計・資料①!EY50</f>
        <v>40</v>
      </c>
      <c r="BK34" s="333">
        <f t="shared" si="5"/>
        <v>477</v>
      </c>
    </row>
    <row r="35" spans="1:63" thickBot="1">
      <c r="A35" s="461"/>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462"/>
      <c r="AH35" s="589" t="s">
        <v>556</v>
      </c>
      <c r="AI35" s="704">
        <f>SUM(AI29:AI34)</f>
        <v>387</v>
      </c>
      <c r="AJ35" s="704">
        <f>SUM(AJ29:AJ34)</f>
        <v>626</v>
      </c>
      <c r="AK35" s="704">
        <f>SUM(AK29:AK34)</f>
        <v>66</v>
      </c>
      <c r="AL35" s="704">
        <f>SUM(AL29:AL34)</f>
        <v>1079</v>
      </c>
      <c r="AM35" s="688"/>
      <c r="AZ35" s="788"/>
      <c r="BG35" s="317" t="s">
        <v>556</v>
      </c>
      <c r="BH35" s="286">
        <f>+SUM(BH29:BH34)</f>
        <v>387</v>
      </c>
      <c r="BI35" s="316">
        <f>+SUM(BI29:BI34)</f>
        <v>626</v>
      </c>
      <c r="BJ35" s="316">
        <f>+SUM(BJ29:BJ34)</f>
        <v>66</v>
      </c>
      <c r="BK35" s="334">
        <f t="shared" si="5"/>
        <v>1079</v>
      </c>
    </row>
    <row r="36" spans="1:63">
      <c r="A36" s="461"/>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462"/>
      <c r="AJ36" s="312"/>
      <c r="AM36" s="688"/>
      <c r="AN36" s="782"/>
      <c r="BI36" s="312"/>
    </row>
    <row r="37" spans="1:63">
      <c r="A37" s="461"/>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462"/>
      <c r="AJ37" s="291"/>
      <c r="AM37" s="688"/>
      <c r="AN37" s="782"/>
      <c r="BI37" s="291"/>
    </row>
    <row r="38" spans="1:63">
      <c r="A38" s="461"/>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462"/>
      <c r="AJ38" s="312"/>
      <c r="AM38" s="688"/>
      <c r="AN38" s="782"/>
      <c r="BI38" s="312"/>
    </row>
    <row r="39" spans="1:63">
      <c r="A39" s="461"/>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462"/>
      <c r="AJ39" s="312"/>
      <c r="AN39" s="782"/>
      <c r="BI39" s="312"/>
    </row>
    <row r="40" spans="1:63">
      <c r="A40" s="461"/>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462"/>
      <c r="AN40" s="782"/>
    </row>
    <row r="41" spans="1:63">
      <c r="A41" s="461"/>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462"/>
      <c r="AN41" s="782"/>
    </row>
    <row r="42" spans="1:63">
      <c r="A42" s="461"/>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462"/>
      <c r="AN42" s="782"/>
    </row>
    <row r="43" spans="1:63">
      <c r="A43" s="461"/>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462"/>
      <c r="AN43" s="782"/>
    </row>
    <row r="44" spans="1:63">
      <c r="A44" s="461"/>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462"/>
      <c r="AN44" s="782"/>
    </row>
    <row r="45" spans="1:63">
      <c r="A45" s="461"/>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462"/>
      <c r="AN45" s="782"/>
    </row>
    <row r="46" spans="1:63">
      <c r="A46" s="461"/>
      <c r="B46" s="291"/>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462"/>
      <c r="AN46" s="782"/>
    </row>
    <row r="47" spans="1:63">
      <c r="A47" s="461"/>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462"/>
      <c r="AN47" s="782"/>
    </row>
    <row r="48" spans="1:63">
      <c r="A48" s="461"/>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462"/>
      <c r="AN48" s="782"/>
    </row>
    <row r="49" spans="1:40">
      <c r="A49" s="461"/>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462"/>
      <c r="AN49" s="782"/>
    </row>
    <row r="50" spans="1:40">
      <c r="A50" s="461"/>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462"/>
      <c r="AN50" s="782"/>
    </row>
    <row r="51" spans="1:40">
      <c r="A51" s="461"/>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462"/>
      <c r="AN51" s="782"/>
    </row>
    <row r="52" spans="1:40">
      <c r="A52" s="461"/>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462"/>
      <c r="AN52" s="782"/>
    </row>
    <row r="53" spans="1:40">
      <c r="A53" s="461"/>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462"/>
      <c r="AN53" s="782"/>
    </row>
    <row r="54" spans="1:40">
      <c r="A54" s="461"/>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462"/>
      <c r="AN54" s="782"/>
    </row>
    <row r="55" spans="1:40">
      <c r="A55" s="461"/>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462"/>
    </row>
    <row r="56" spans="1:40">
      <c r="A56" s="461"/>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462"/>
    </row>
    <row r="57" spans="1:40">
      <c r="A57" s="461"/>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462"/>
    </row>
    <row r="58" spans="1:40">
      <c r="A58" s="461"/>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462"/>
    </row>
    <row r="59" spans="1:40">
      <c r="A59" s="461"/>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462"/>
    </row>
    <row r="60" spans="1:40">
      <c r="A60" s="463"/>
      <c r="B60" s="464"/>
      <c r="C60" s="464"/>
      <c r="D60" s="464"/>
      <c r="E60" s="464"/>
      <c r="F60" s="464"/>
      <c r="G60" s="464"/>
      <c r="H60" s="464"/>
      <c r="I60" s="464"/>
      <c r="J60" s="464"/>
      <c r="K60" s="464"/>
      <c r="L60" s="464"/>
      <c r="M60" s="464"/>
      <c r="N60" s="464"/>
      <c r="O60" s="464"/>
      <c r="P60" s="464"/>
      <c r="Q60" s="464"/>
      <c r="R60" s="464"/>
      <c r="S60" s="464"/>
      <c r="T60" s="464"/>
      <c r="U60" s="464"/>
      <c r="V60" s="464"/>
      <c r="W60" s="464"/>
      <c r="X60" s="464"/>
      <c r="Y60" s="464"/>
      <c r="Z60" s="464"/>
      <c r="AA60" s="465"/>
    </row>
  </sheetData>
  <mergeCells count="4">
    <mergeCell ref="A1:B1"/>
    <mergeCell ref="V1:AA1"/>
    <mergeCell ref="B3:M15"/>
    <mergeCell ref="AN12:AY24"/>
  </mergeCells>
  <phoneticPr fontId="4"/>
  <conditionalFormatting sqref="AD11:AD22">
    <cfRule type="top10" dxfId="32" priority="2" rank="1"/>
  </conditionalFormatting>
  <conditionalFormatting sqref="AD29:AD34">
    <cfRule type="expression" dxfId="31" priority="1">
      <formula>$AD29&gt;0.5</formula>
    </cfRule>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59" man="1"/>
    <brk id="52"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E00-000000000000}">
          <x14:formula1>
            <xm:f>業種リスト!$A$2:$A$14</xm:f>
          </x14:formula1>
          <xm:sqref>AP6:AR6</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C8D713-F6A0-4E75-A5E6-DDA764E1C82D}">
  <sheetPr>
    <tabColor theme="9" tint="0.59999389629810485"/>
  </sheetPr>
  <dimension ref="A1:BK60"/>
  <sheetViews>
    <sheetView showGridLines="0" view="pageBreakPreview" topLeftCell="A34" zoomScaleNormal="100" zoomScaleSheetLayoutView="100" workbookViewId="0">
      <selection activeCell="B3" sqref="B3:M15"/>
    </sheetView>
  </sheetViews>
  <sheetFormatPr defaultColWidth="10.28515625" defaultRowHeight="11.25"/>
  <cols>
    <col min="1" max="27" width="3.5703125" style="282" customWidth="1"/>
    <col min="28" max="28" width="1.7109375" style="282" customWidth="1"/>
    <col min="29" max="29" width="14.7109375" style="282" customWidth="1"/>
    <col min="30" max="32" width="7.7109375" style="282" bestFit="1" customWidth="1"/>
    <col min="33" max="33" width="1.7109375" style="282" customWidth="1"/>
    <col min="34" max="34" width="14.7109375" style="282" customWidth="1"/>
    <col min="35" max="35" width="6.5703125" style="282" customWidth="1"/>
    <col min="36" max="36" width="7" style="282" customWidth="1"/>
    <col min="37" max="37" width="6.5703125" style="282" customWidth="1"/>
    <col min="38" max="38" width="7" style="282" customWidth="1"/>
    <col min="39" max="39" width="8.28515625" style="336" customWidth="1"/>
    <col min="40" max="40" width="7.7109375" style="336" bestFit="1" customWidth="1"/>
    <col min="41" max="41" width="5.42578125" style="336" bestFit="1" customWidth="1"/>
    <col min="42" max="43" width="7.140625" style="336" bestFit="1" customWidth="1"/>
    <col min="44" max="44" width="8.28515625" style="336" bestFit="1" customWidth="1"/>
    <col min="45" max="45" width="5.42578125" style="336" bestFit="1" customWidth="1"/>
    <col min="46" max="51" width="5.42578125" style="336" customWidth="1"/>
    <col min="52" max="52" width="5.42578125" style="784" customWidth="1"/>
    <col min="53" max="53" width="1.7109375" style="282" customWidth="1"/>
    <col min="54" max="54" width="14.7109375" style="282" customWidth="1"/>
    <col min="55" max="57" width="6.5703125" style="282" customWidth="1"/>
    <col min="58" max="58" width="1.7109375" style="282" customWidth="1"/>
    <col min="59" max="59" width="14.7109375" style="282" customWidth="1"/>
    <col min="60" max="63" width="6.5703125" style="282" customWidth="1"/>
    <col min="64" max="16384" width="10.28515625" style="282"/>
  </cols>
  <sheetData>
    <row r="1" spans="1:63" ht="21" customHeight="1" thickBot="1">
      <c r="A1" s="902">
        <v>40</v>
      </c>
      <c r="B1" s="902"/>
      <c r="C1" s="759" t="s">
        <v>814</v>
      </c>
      <c r="D1" s="496"/>
      <c r="E1" s="496"/>
      <c r="F1" s="496"/>
      <c r="G1" s="496"/>
      <c r="H1" s="496"/>
      <c r="I1" s="496"/>
      <c r="J1" s="496"/>
      <c r="K1" s="496"/>
      <c r="L1" s="496"/>
      <c r="M1" s="496"/>
      <c r="N1" s="496"/>
      <c r="O1" s="496"/>
      <c r="P1" s="496"/>
      <c r="Q1" s="496"/>
      <c r="R1" s="496"/>
      <c r="S1" s="496"/>
      <c r="T1" s="496"/>
      <c r="U1" s="496"/>
      <c r="V1" s="904" t="s">
        <v>838</v>
      </c>
      <c r="W1" s="905"/>
      <c r="X1" s="905"/>
      <c r="Y1" s="905"/>
      <c r="Z1" s="905"/>
      <c r="AA1" s="905"/>
      <c r="AC1" s="282" t="s">
        <v>815</v>
      </c>
      <c r="BB1" s="282" t="s">
        <v>831</v>
      </c>
    </row>
    <row r="3" spans="1:63" ht="11.25" customHeight="1">
      <c r="B3" s="903" t="s">
        <v>865</v>
      </c>
      <c r="C3" s="903"/>
      <c r="D3" s="903"/>
      <c r="E3" s="903"/>
      <c r="F3" s="903"/>
      <c r="G3" s="903"/>
      <c r="H3" s="903"/>
      <c r="I3" s="903"/>
      <c r="J3" s="903"/>
      <c r="K3" s="903"/>
      <c r="L3" s="903"/>
      <c r="M3" s="903"/>
      <c r="O3" s="458"/>
      <c r="P3" s="459"/>
      <c r="Q3" s="459"/>
      <c r="R3" s="459"/>
      <c r="S3" s="459"/>
      <c r="T3" s="459"/>
      <c r="U3" s="459"/>
      <c r="V3" s="459"/>
      <c r="W3" s="459"/>
      <c r="X3" s="459"/>
      <c r="Y3" s="459"/>
      <c r="Z3" s="459"/>
      <c r="AA3" s="460"/>
      <c r="AC3" s="282" t="s">
        <v>816</v>
      </c>
      <c r="AH3" s="282" t="s">
        <v>817</v>
      </c>
      <c r="AN3" s="336" t="s">
        <v>690</v>
      </c>
      <c r="BB3" s="282" t="s">
        <v>816</v>
      </c>
      <c r="BG3" s="282" t="s">
        <v>817</v>
      </c>
    </row>
    <row r="4" spans="1:63" ht="12" customHeight="1" thickBot="1">
      <c r="B4" s="903"/>
      <c r="C4" s="903"/>
      <c r="D4" s="903"/>
      <c r="E4" s="903"/>
      <c r="F4" s="903"/>
      <c r="G4" s="903"/>
      <c r="H4" s="903"/>
      <c r="I4" s="903"/>
      <c r="J4" s="903"/>
      <c r="K4" s="903"/>
      <c r="L4" s="903"/>
      <c r="M4" s="903"/>
      <c r="O4" s="461"/>
      <c r="P4" s="291"/>
      <c r="Q4" s="291"/>
      <c r="R4" s="291"/>
      <c r="S4" s="291"/>
      <c r="T4" s="291"/>
      <c r="U4" s="291"/>
      <c r="V4" s="291"/>
      <c r="W4" s="291"/>
      <c r="X4" s="291"/>
      <c r="Y4" s="291"/>
      <c r="Z4" s="291"/>
      <c r="AA4" s="462"/>
      <c r="AN4" s="336" t="str">
        <f>CONCATENATE("パワーハラスメントへの対策について、「している」と回答した事業所は全体で",TEXT(AD6,"0.0％"),"となった（前年:",TEXT(AX5,"0.0％"),"）。")</f>
        <v>パワーハラスメントへの対策について、「している」と回答した事業所は全体で27.4%となった（前年:なし）。</v>
      </c>
      <c r="AX4" s="779" t="s">
        <v>732</v>
      </c>
    </row>
    <row r="5" spans="1:63" ht="12" customHeight="1" thickBot="1">
      <c r="B5" s="903"/>
      <c r="C5" s="903"/>
      <c r="D5" s="903"/>
      <c r="E5" s="903"/>
      <c r="F5" s="903"/>
      <c r="G5" s="903"/>
      <c r="H5" s="903"/>
      <c r="I5" s="903"/>
      <c r="J5" s="903"/>
      <c r="K5" s="903"/>
      <c r="L5" s="903"/>
      <c r="M5" s="903"/>
      <c r="O5" s="461"/>
      <c r="P5" s="291"/>
      <c r="Q5" s="291"/>
      <c r="R5" s="291"/>
      <c r="S5" s="291"/>
      <c r="T5" s="291"/>
      <c r="U5" s="291"/>
      <c r="V5" s="291"/>
      <c r="W5" s="291"/>
      <c r="X5" s="291"/>
      <c r="Y5" s="291"/>
      <c r="Z5" s="291"/>
      <c r="AA5" s="462"/>
      <c r="AC5" s="590"/>
      <c r="AD5" s="591" t="s">
        <v>122</v>
      </c>
      <c r="AE5" s="591" t="s">
        <v>123</v>
      </c>
      <c r="AF5" s="589" t="s">
        <v>23</v>
      </c>
      <c r="AH5" s="590"/>
      <c r="AI5" s="591" t="s">
        <v>122</v>
      </c>
      <c r="AJ5" s="591" t="s">
        <v>123</v>
      </c>
      <c r="AK5" s="589" t="s">
        <v>23</v>
      </c>
      <c r="AL5" s="589" t="s">
        <v>556</v>
      </c>
      <c r="AM5" s="785"/>
      <c r="AN5" s="336" t="s">
        <v>691</v>
      </c>
      <c r="AP5" s="779" t="s">
        <v>733</v>
      </c>
      <c r="AQ5" s="779" t="s">
        <v>734</v>
      </c>
      <c r="AR5" s="779" t="s">
        <v>735</v>
      </c>
      <c r="AX5" s="681" t="s">
        <v>295</v>
      </c>
      <c r="AZ5" s="786"/>
      <c r="BB5" s="297"/>
      <c r="BC5" s="321" t="s">
        <v>122</v>
      </c>
      <c r="BD5" s="322" t="s">
        <v>123</v>
      </c>
      <c r="BE5" s="476" t="s">
        <v>23</v>
      </c>
      <c r="BG5" s="297"/>
      <c r="BH5" s="324" t="s">
        <v>122</v>
      </c>
      <c r="BI5" s="322" t="s">
        <v>123</v>
      </c>
      <c r="BJ5" s="478" t="s">
        <v>23</v>
      </c>
      <c r="BK5" s="396" t="s">
        <v>556</v>
      </c>
    </row>
    <row r="6" spans="1:63" ht="12" customHeight="1" thickBot="1">
      <c r="B6" s="903"/>
      <c r="C6" s="903"/>
      <c r="D6" s="903"/>
      <c r="E6" s="903"/>
      <c r="F6" s="903"/>
      <c r="G6" s="903"/>
      <c r="H6" s="903"/>
      <c r="I6" s="903"/>
      <c r="J6" s="903"/>
      <c r="K6" s="903"/>
      <c r="L6" s="903"/>
      <c r="M6" s="903"/>
      <c r="O6" s="461"/>
      <c r="P6" s="291"/>
      <c r="Q6" s="291"/>
      <c r="R6" s="291"/>
      <c r="S6" s="291"/>
      <c r="T6" s="291"/>
      <c r="U6" s="291"/>
      <c r="V6" s="291"/>
      <c r="W6" s="291"/>
      <c r="X6" s="291"/>
      <c r="Y6" s="291"/>
      <c r="Z6" s="291"/>
      <c r="AA6" s="462"/>
      <c r="AC6" s="589" t="s">
        <v>558</v>
      </c>
      <c r="AD6" s="681">
        <f>BC6</f>
        <v>0.27447108603667136</v>
      </c>
      <c r="AE6" s="681">
        <f>BD6</f>
        <v>0.68998589562764456</v>
      </c>
      <c r="AF6" s="681">
        <f>BE6</f>
        <v>3.554301833568406E-2</v>
      </c>
      <c r="AH6" s="589" t="s">
        <v>558</v>
      </c>
      <c r="AI6" s="704">
        <f>BH6</f>
        <v>973</v>
      </c>
      <c r="AJ6" s="704">
        <f>BI6</f>
        <v>2446</v>
      </c>
      <c r="AK6" s="704">
        <f>BJ6</f>
        <v>126</v>
      </c>
      <c r="AL6" s="704">
        <f>BK6</f>
        <v>3545</v>
      </c>
      <c r="AM6" s="785"/>
      <c r="AN6" s="336" t="s">
        <v>832</v>
      </c>
      <c r="AP6" s="779" t="s">
        <v>712</v>
      </c>
      <c r="AQ6" s="779" t="s">
        <v>703</v>
      </c>
      <c r="AR6" s="779" t="s">
        <v>713</v>
      </c>
      <c r="AS6" s="336" t="s">
        <v>864</v>
      </c>
      <c r="AZ6" s="787"/>
      <c r="BB6" s="317" t="s">
        <v>558</v>
      </c>
      <c r="BC6" s="89">
        <f>+BH6/+$BK6</f>
        <v>0.27447108603667136</v>
      </c>
      <c r="BD6" s="35">
        <f>+BI6/+$BK6</f>
        <v>0.68998589562764456</v>
      </c>
      <c r="BE6" s="36">
        <f>+BJ6/+$BK6</f>
        <v>3.554301833568406E-2</v>
      </c>
      <c r="BG6" s="317" t="s">
        <v>558</v>
      </c>
      <c r="BH6" s="286">
        <f>+BH24</f>
        <v>973</v>
      </c>
      <c r="BI6" s="316">
        <f>+BI24</f>
        <v>2446</v>
      </c>
      <c r="BJ6" s="328">
        <f>+BJ24</f>
        <v>126</v>
      </c>
      <c r="BK6" s="329">
        <f>+BK24</f>
        <v>3545</v>
      </c>
    </row>
    <row r="7" spans="1:63" ht="11.25" customHeight="1">
      <c r="B7" s="903"/>
      <c r="C7" s="903"/>
      <c r="D7" s="903"/>
      <c r="E7" s="903"/>
      <c r="F7" s="903"/>
      <c r="G7" s="903"/>
      <c r="H7" s="903"/>
      <c r="I7" s="903"/>
      <c r="J7" s="903"/>
      <c r="K7" s="903"/>
      <c r="L7" s="903"/>
      <c r="M7" s="903"/>
      <c r="O7" s="461"/>
      <c r="P7" s="291"/>
      <c r="Q7" s="291"/>
      <c r="R7" s="291"/>
      <c r="S7" s="291"/>
      <c r="T7" s="291"/>
      <c r="U7" s="291"/>
      <c r="V7" s="291"/>
      <c r="W7" s="291"/>
      <c r="X7" s="291"/>
      <c r="Y7" s="291"/>
      <c r="Z7" s="291"/>
      <c r="AA7" s="462"/>
      <c r="AM7" s="688"/>
      <c r="AN7" s="336" t="str">
        <f>CONCATENATE(AN6,AP6,AQ6,AR6,AS6)</f>
        <v>全体的に割合が低いが業種別では、「不動産業」「製造業」「飲食店・宿泊業」が他の業種と比べ対策をしている割合がやや高い。</v>
      </c>
    </row>
    <row r="8" spans="1:63" ht="11.25" customHeight="1">
      <c r="B8" s="903"/>
      <c r="C8" s="903"/>
      <c r="D8" s="903"/>
      <c r="E8" s="903"/>
      <c r="F8" s="903"/>
      <c r="G8" s="903"/>
      <c r="H8" s="903"/>
      <c r="I8" s="903"/>
      <c r="J8" s="903"/>
      <c r="K8" s="903"/>
      <c r="L8" s="903"/>
      <c r="M8" s="903"/>
      <c r="O8" s="461"/>
      <c r="P8" s="291"/>
      <c r="Q8" s="291"/>
      <c r="R8" s="291"/>
      <c r="S8" s="291"/>
      <c r="T8" s="291"/>
      <c r="U8" s="291"/>
      <c r="V8" s="291"/>
      <c r="W8" s="291"/>
      <c r="X8" s="291"/>
      <c r="Y8" s="291"/>
      <c r="Z8" s="291"/>
      <c r="AA8" s="462"/>
      <c r="AC8" s="282" t="s">
        <v>818</v>
      </c>
      <c r="AH8" s="282" t="s">
        <v>819</v>
      </c>
      <c r="AN8" s="336" t="s">
        <v>698</v>
      </c>
      <c r="BB8" s="282" t="s">
        <v>818</v>
      </c>
      <c r="BG8" s="282" t="s">
        <v>819</v>
      </c>
    </row>
    <row r="9" spans="1:63" ht="12" customHeight="1" thickBot="1">
      <c r="B9" s="903"/>
      <c r="C9" s="903"/>
      <c r="D9" s="903"/>
      <c r="E9" s="903"/>
      <c r="F9" s="903"/>
      <c r="G9" s="903"/>
      <c r="H9" s="903"/>
      <c r="I9" s="903"/>
      <c r="J9" s="903"/>
      <c r="K9" s="903"/>
      <c r="L9" s="903"/>
      <c r="M9" s="903"/>
      <c r="O9" s="461"/>
      <c r="P9" s="291"/>
      <c r="Q9" s="291"/>
      <c r="R9" s="291"/>
      <c r="S9" s="291"/>
      <c r="T9" s="291"/>
      <c r="U9" s="291"/>
      <c r="V9" s="291"/>
      <c r="W9" s="291"/>
      <c r="X9" s="291"/>
      <c r="Y9" s="291"/>
      <c r="Z9" s="291"/>
      <c r="AA9" s="462"/>
      <c r="AN9" s="336" t="s">
        <v>833</v>
      </c>
    </row>
    <row r="10" spans="1:63" ht="12" customHeight="1" thickBot="1">
      <c r="B10" s="903"/>
      <c r="C10" s="903"/>
      <c r="D10" s="903"/>
      <c r="E10" s="903"/>
      <c r="F10" s="903"/>
      <c r="G10" s="903"/>
      <c r="H10" s="903"/>
      <c r="I10" s="903"/>
      <c r="J10" s="903"/>
      <c r="K10" s="903"/>
      <c r="L10" s="903"/>
      <c r="M10" s="903"/>
      <c r="O10" s="461"/>
      <c r="P10" s="291"/>
      <c r="Q10" s="291"/>
      <c r="R10" s="291"/>
      <c r="S10" s="291"/>
      <c r="T10" s="291"/>
      <c r="U10" s="291"/>
      <c r="V10" s="291"/>
      <c r="W10" s="291"/>
      <c r="X10" s="291"/>
      <c r="Y10" s="291"/>
      <c r="Z10" s="291"/>
      <c r="AA10" s="462"/>
      <c r="AC10" s="825" t="s">
        <v>550</v>
      </c>
      <c r="AD10" s="591" t="s">
        <v>122</v>
      </c>
      <c r="AE10" s="591" t="s">
        <v>123</v>
      </c>
      <c r="AF10" s="589" t="s">
        <v>23</v>
      </c>
      <c r="AH10" s="825" t="s">
        <v>550</v>
      </c>
      <c r="AI10" s="591" t="s">
        <v>122</v>
      </c>
      <c r="AJ10" s="591" t="s">
        <v>123</v>
      </c>
      <c r="AK10" s="589" t="s">
        <v>23</v>
      </c>
      <c r="AL10" s="589" t="s">
        <v>556</v>
      </c>
      <c r="AZ10" s="786"/>
      <c r="BB10" s="31" t="s">
        <v>550</v>
      </c>
      <c r="BC10" s="330" t="s">
        <v>122</v>
      </c>
      <c r="BD10" s="320" t="s">
        <v>123</v>
      </c>
      <c r="BE10" s="479" t="s">
        <v>23</v>
      </c>
      <c r="BG10" s="31" t="s">
        <v>550</v>
      </c>
      <c r="BH10" s="324" t="s">
        <v>122</v>
      </c>
      <c r="BI10" s="322" t="s">
        <v>123</v>
      </c>
      <c r="BJ10" s="478" t="s">
        <v>23</v>
      </c>
      <c r="BK10" s="396" t="s">
        <v>556</v>
      </c>
    </row>
    <row r="11" spans="1:63" ht="12">
      <c r="B11" s="903"/>
      <c r="C11" s="903"/>
      <c r="D11" s="903"/>
      <c r="E11" s="903"/>
      <c r="F11" s="903"/>
      <c r="G11" s="903"/>
      <c r="H11" s="903"/>
      <c r="I11" s="903"/>
      <c r="J11" s="903"/>
      <c r="K11" s="903"/>
      <c r="L11" s="903"/>
      <c r="M11" s="903"/>
      <c r="O11" s="461"/>
      <c r="P11" s="291"/>
      <c r="Q11" s="291"/>
      <c r="R11" s="291"/>
      <c r="S11" s="291"/>
      <c r="T11" s="291"/>
      <c r="U11" s="291"/>
      <c r="V11" s="291"/>
      <c r="W11" s="291"/>
      <c r="X11" s="291"/>
      <c r="Y11" s="291"/>
      <c r="Z11" s="291"/>
      <c r="AA11" s="462"/>
      <c r="AC11" s="573" t="s">
        <v>403</v>
      </c>
      <c r="AD11" s="690">
        <f>BC23</f>
        <v>0.28010825439783493</v>
      </c>
      <c r="AE11" s="681">
        <f>BD23</f>
        <v>0.7023004059539919</v>
      </c>
      <c r="AF11" s="681">
        <f>BE23</f>
        <v>1.7591339648173207E-2</v>
      </c>
      <c r="AH11" s="573" t="s">
        <v>403</v>
      </c>
      <c r="AI11" s="704">
        <f>BH23</f>
        <v>207</v>
      </c>
      <c r="AJ11" s="704">
        <f>BI23</f>
        <v>519</v>
      </c>
      <c r="AK11" s="704">
        <f>BJ23</f>
        <v>13</v>
      </c>
      <c r="AL11" s="704">
        <f>BK23</f>
        <v>739</v>
      </c>
      <c r="AM11" s="785"/>
      <c r="AN11" s="780" t="s">
        <v>699</v>
      </c>
      <c r="AO11" s="781"/>
      <c r="AP11" s="781"/>
      <c r="AQ11" s="781"/>
      <c r="AR11" s="781"/>
      <c r="AS11" s="781"/>
      <c r="AT11" s="781"/>
      <c r="AU11" s="781"/>
      <c r="AV11" s="781"/>
      <c r="AW11" s="781"/>
      <c r="AX11" s="781"/>
      <c r="AY11" s="781"/>
      <c r="AZ11" s="788"/>
      <c r="BB11" s="44" t="s">
        <v>557</v>
      </c>
      <c r="BC11" s="356" t="e">
        <f>+BH11/+$BK11</f>
        <v>#DIV/0!</v>
      </c>
      <c r="BD11" s="357" t="e">
        <f>+BI11/+$BK11</f>
        <v>#DIV/0!</v>
      </c>
      <c r="BE11" s="358" t="e">
        <f>+BJ11/+$BK11</f>
        <v>#DIV/0!</v>
      </c>
      <c r="BG11" s="44" t="s">
        <v>557</v>
      </c>
      <c r="BH11" s="298">
        <f>集計・資料①!FG6</f>
        <v>0</v>
      </c>
      <c r="BI11" s="299">
        <f>+集計・資料①!FE6</f>
        <v>0</v>
      </c>
      <c r="BJ11" s="304">
        <f>+集計・資料①!FF6</f>
        <v>0</v>
      </c>
      <c r="BK11" s="325">
        <f>+SUM(BH11:BJ11)</f>
        <v>0</v>
      </c>
    </row>
    <row r="12" spans="1:63" ht="10.5" customHeight="1">
      <c r="B12" s="903"/>
      <c r="C12" s="903"/>
      <c r="D12" s="903"/>
      <c r="E12" s="903"/>
      <c r="F12" s="903"/>
      <c r="G12" s="903"/>
      <c r="H12" s="903"/>
      <c r="I12" s="903"/>
      <c r="J12" s="903"/>
      <c r="K12" s="903"/>
      <c r="L12" s="903"/>
      <c r="M12" s="903"/>
      <c r="O12" s="461"/>
      <c r="P12" s="291"/>
      <c r="Q12" s="291"/>
      <c r="R12" s="291"/>
      <c r="S12" s="291"/>
      <c r="T12" s="291"/>
      <c r="U12" s="291"/>
      <c r="V12" s="291"/>
      <c r="W12" s="291"/>
      <c r="X12" s="291"/>
      <c r="Y12" s="291"/>
      <c r="Z12" s="291"/>
      <c r="AA12" s="462"/>
      <c r="AC12" s="683" t="s">
        <v>404</v>
      </c>
      <c r="AD12" s="761">
        <f>BC22</f>
        <v>0.29074074074074074</v>
      </c>
      <c r="AE12" s="681">
        <f>BD22</f>
        <v>0.68888888888888888</v>
      </c>
      <c r="AF12" s="681">
        <f>BE22</f>
        <v>2.0370370370370372E-2</v>
      </c>
      <c r="AH12" s="683" t="s">
        <v>404</v>
      </c>
      <c r="AI12" s="704">
        <f>BH22</f>
        <v>157</v>
      </c>
      <c r="AJ12" s="704">
        <f>BI22</f>
        <v>372</v>
      </c>
      <c r="AK12" s="704">
        <f>BJ22</f>
        <v>11</v>
      </c>
      <c r="AL12" s="704">
        <f>BK22</f>
        <v>540</v>
      </c>
      <c r="AM12" s="785"/>
      <c r="AN12" s="833" t="str">
        <f>CONCATENATE("　",AN4,CHAR(10),"　",AN7,,CHAR(10),"　",AN9)</f>
        <v>　パワーハラスメントへの対策について、「している」と回答した事業所は全体で27.4%となった（前年:なし）。
　全体的に割合が低いが業種別では、「不動産業」「製造業」「飲食店・宿泊業」が他の業種と比べ対策をしている割合がやや高い。
　規模別では、規模が大きい事業所ほど対策している割合が低い。</v>
      </c>
      <c r="AO12" s="833"/>
      <c r="AP12" s="833"/>
      <c r="AQ12" s="833"/>
      <c r="AR12" s="833"/>
      <c r="AS12" s="833"/>
      <c r="AT12" s="833"/>
      <c r="AU12" s="833"/>
      <c r="AV12" s="833"/>
      <c r="AW12" s="833"/>
      <c r="AX12" s="833"/>
      <c r="AY12" s="833"/>
      <c r="AZ12" s="788"/>
      <c r="BB12" s="7" t="s">
        <v>544</v>
      </c>
      <c r="BC12" s="363">
        <f t="shared" ref="BC12:BE23" si="0">+BH12/+$BK12</f>
        <v>0.28160919540229884</v>
      </c>
      <c r="BD12" s="364">
        <f t="shared" si="0"/>
        <v>0.70977011494252873</v>
      </c>
      <c r="BE12" s="365">
        <f t="shared" si="0"/>
        <v>8.6206896551724137E-3</v>
      </c>
      <c r="BG12" s="7" t="s">
        <v>544</v>
      </c>
      <c r="BH12" s="326">
        <f>集計・資料①!FG8</f>
        <v>98</v>
      </c>
      <c r="BI12" s="284">
        <f>+集計・資料①!FE8</f>
        <v>247</v>
      </c>
      <c r="BJ12" s="309">
        <f>+集計・資料①!FF8</f>
        <v>3</v>
      </c>
      <c r="BK12" s="327">
        <f t="shared" ref="BK12:BK24" si="1">+SUM(BH12:BJ12)</f>
        <v>348</v>
      </c>
    </row>
    <row r="13" spans="1:63" ht="10.5" customHeight="1">
      <c r="B13" s="903"/>
      <c r="C13" s="903"/>
      <c r="D13" s="903"/>
      <c r="E13" s="903"/>
      <c r="F13" s="903"/>
      <c r="G13" s="903"/>
      <c r="H13" s="903"/>
      <c r="I13" s="903"/>
      <c r="J13" s="903"/>
      <c r="K13" s="903"/>
      <c r="L13" s="903"/>
      <c r="M13" s="903"/>
      <c r="O13" s="461"/>
      <c r="P13" s="291"/>
      <c r="Q13" s="291"/>
      <c r="R13" s="291"/>
      <c r="S13" s="291"/>
      <c r="T13" s="291"/>
      <c r="U13" s="291"/>
      <c r="V13" s="291"/>
      <c r="W13" s="291"/>
      <c r="X13" s="291"/>
      <c r="Y13" s="291"/>
      <c r="Z13" s="291"/>
      <c r="AA13" s="462"/>
      <c r="AC13" s="573" t="s">
        <v>405</v>
      </c>
      <c r="AD13" s="690">
        <f>BC21</f>
        <v>0.14285714285714285</v>
      </c>
      <c r="AE13" s="681">
        <f>BD21</f>
        <v>0.8571428571428571</v>
      </c>
      <c r="AF13" s="681">
        <f>BE21</f>
        <v>0</v>
      </c>
      <c r="AH13" s="573" t="s">
        <v>405</v>
      </c>
      <c r="AI13" s="704">
        <f>BH21</f>
        <v>3</v>
      </c>
      <c r="AJ13" s="704">
        <f>BI21</f>
        <v>18</v>
      </c>
      <c r="AK13" s="704">
        <f>BJ21</f>
        <v>0</v>
      </c>
      <c r="AL13" s="704">
        <f>BK21</f>
        <v>21</v>
      </c>
      <c r="AM13" s="688"/>
      <c r="AN13" s="833"/>
      <c r="AO13" s="833"/>
      <c r="AP13" s="833"/>
      <c r="AQ13" s="833"/>
      <c r="AR13" s="833"/>
      <c r="AS13" s="833"/>
      <c r="AT13" s="833"/>
      <c r="AU13" s="833"/>
      <c r="AV13" s="833"/>
      <c r="AW13" s="833"/>
      <c r="AX13" s="833"/>
      <c r="AY13" s="833"/>
      <c r="AZ13" s="788"/>
      <c r="BB13" s="7" t="s">
        <v>545</v>
      </c>
      <c r="BC13" s="363">
        <f t="shared" si="0"/>
        <v>0.27053140096618356</v>
      </c>
      <c r="BD13" s="364">
        <f t="shared" si="0"/>
        <v>0.66666666666666663</v>
      </c>
      <c r="BE13" s="365">
        <f t="shared" si="0"/>
        <v>6.280193236714976E-2</v>
      </c>
      <c r="BG13" s="7" t="s">
        <v>545</v>
      </c>
      <c r="BH13" s="326">
        <f>集計・資料①!FG10</f>
        <v>112</v>
      </c>
      <c r="BI13" s="284">
        <f>+集計・資料①!FE10</f>
        <v>276</v>
      </c>
      <c r="BJ13" s="309">
        <f>+集計・資料①!FF10</f>
        <v>26</v>
      </c>
      <c r="BK13" s="327">
        <f t="shared" si="1"/>
        <v>414</v>
      </c>
    </row>
    <row r="14" spans="1:63" ht="10.5" customHeight="1">
      <c r="B14" s="903"/>
      <c r="C14" s="903"/>
      <c r="D14" s="903"/>
      <c r="E14" s="903"/>
      <c r="F14" s="903"/>
      <c r="G14" s="903"/>
      <c r="H14" s="903"/>
      <c r="I14" s="903"/>
      <c r="J14" s="903"/>
      <c r="K14" s="903"/>
      <c r="L14" s="903"/>
      <c r="M14" s="903"/>
      <c r="O14" s="461"/>
      <c r="P14" s="291"/>
      <c r="Q14" s="291"/>
      <c r="R14" s="291"/>
      <c r="S14" s="291"/>
      <c r="T14" s="291"/>
      <c r="U14" s="291"/>
      <c r="V14" s="291"/>
      <c r="W14" s="291"/>
      <c r="X14" s="291"/>
      <c r="Y14" s="291"/>
      <c r="Z14" s="291"/>
      <c r="AA14" s="462"/>
      <c r="AC14" s="683" t="s">
        <v>406</v>
      </c>
      <c r="AD14" s="690">
        <f>BC20</f>
        <v>0.27272727272727271</v>
      </c>
      <c r="AE14" s="681">
        <f>BD20</f>
        <v>0.59090909090909094</v>
      </c>
      <c r="AF14" s="681">
        <f>BE20</f>
        <v>0.13636363636363635</v>
      </c>
      <c r="AH14" s="683" t="s">
        <v>406</v>
      </c>
      <c r="AI14" s="704">
        <f>BH20</f>
        <v>12</v>
      </c>
      <c r="AJ14" s="704">
        <f>BI20</f>
        <v>26</v>
      </c>
      <c r="AK14" s="704">
        <f>BJ20</f>
        <v>6</v>
      </c>
      <c r="AL14" s="704">
        <f>BK20</f>
        <v>44</v>
      </c>
      <c r="AM14" s="688"/>
      <c r="AN14" s="833"/>
      <c r="AO14" s="833"/>
      <c r="AP14" s="833"/>
      <c r="AQ14" s="833"/>
      <c r="AR14" s="833"/>
      <c r="AS14" s="833"/>
      <c r="AT14" s="833"/>
      <c r="AU14" s="833"/>
      <c r="AV14" s="833"/>
      <c r="AW14" s="833"/>
      <c r="AX14" s="833"/>
      <c r="AY14" s="833"/>
      <c r="AZ14" s="788"/>
      <c r="BB14" s="7" t="s">
        <v>543</v>
      </c>
      <c r="BC14" s="363">
        <f t="shared" si="0"/>
        <v>0.23749999999999999</v>
      </c>
      <c r="BD14" s="364">
        <f t="shared" si="0"/>
        <v>0.76249999999999996</v>
      </c>
      <c r="BE14" s="365">
        <f t="shared" si="0"/>
        <v>0</v>
      </c>
      <c r="BG14" s="7" t="s">
        <v>543</v>
      </c>
      <c r="BH14" s="326">
        <f>集計・資料①!FG12</f>
        <v>19</v>
      </c>
      <c r="BI14" s="284">
        <f>+集計・資料①!FE12</f>
        <v>61</v>
      </c>
      <c r="BJ14" s="309">
        <f>+集計・資料①!FF12</f>
        <v>0</v>
      </c>
      <c r="BK14" s="327">
        <f t="shared" si="1"/>
        <v>80</v>
      </c>
    </row>
    <row r="15" spans="1:63" ht="10.5" customHeight="1">
      <c r="B15" s="903"/>
      <c r="C15" s="903"/>
      <c r="D15" s="903"/>
      <c r="E15" s="903"/>
      <c r="F15" s="903"/>
      <c r="G15" s="903"/>
      <c r="H15" s="903"/>
      <c r="I15" s="903"/>
      <c r="J15" s="903"/>
      <c r="K15" s="903"/>
      <c r="L15" s="903"/>
      <c r="M15" s="903"/>
      <c r="O15" s="463"/>
      <c r="P15" s="464"/>
      <c r="Q15" s="464"/>
      <c r="R15" s="464"/>
      <c r="S15" s="464"/>
      <c r="T15" s="464"/>
      <c r="U15" s="464"/>
      <c r="V15" s="464"/>
      <c r="W15" s="464"/>
      <c r="X15" s="464"/>
      <c r="Y15" s="464"/>
      <c r="Z15" s="464"/>
      <c r="AA15" s="465"/>
      <c r="AC15" s="573" t="s">
        <v>407</v>
      </c>
      <c r="AD15" s="690">
        <f>BC19</f>
        <v>0.27559055118110237</v>
      </c>
      <c r="AE15" s="681">
        <f>BD19</f>
        <v>0.69606299212598421</v>
      </c>
      <c r="AF15" s="681">
        <f>BE19</f>
        <v>2.8346456692913385E-2</v>
      </c>
      <c r="AH15" s="573" t="s">
        <v>407</v>
      </c>
      <c r="AI15" s="704">
        <f>BH19</f>
        <v>175</v>
      </c>
      <c r="AJ15" s="704">
        <f>BI19</f>
        <v>442</v>
      </c>
      <c r="AK15" s="704">
        <f>BJ19</f>
        <v>18</v>
      </c>
      <c r="AL15" s="704">
        <f>BK19</f>
        <v>635</v>
      </c>
      <c r="AM15" s="688"/>
      <c r="AN15" s="833"/>
      <c r="AO15" s="833"/>
      <c r="AP15" s="833"/>
      <c r="AQ15" s="833"/>
      <c r="AR15" s="833"/>
      <c r="AS15" s="833"/>
      <c r="AT15" s="833"/>
      <c r="AU15" s="833"/>
      <c r="AV15" s="833"/>
      <c r="AW15" s="833"/>
      <c r="AX15" s="833"/>
      <c r="AY15" s="833"/>
      <c r="AZ15" s="788"/>
      <c r="BB15" s="7" t="s">
        <v>542</v>
      </c>
      <c r="BC15" s="363">
        <f t="shared" si="0"/>
        <v>0.26043737574552683</v>
      </c>
      <c r="BD15" s="364">
        <f t="shared" si="0"/>
        <v>0.67395626242544726</v>
      </c>
      <c r="BE15" s="365">
        <f t="shared" si="0"/>
        <v>6.560636182902585E-2</v>
      </c>
      <c r="BG15" s="7" t="s">
        <v>542</v>
      </c>
      <c r="BH15" s="326">
        <f>集計・資料①!FG14</f>
        <v>131</v>
      </c>
      <c r="BI15" s="284">
        <f>+集計・資料①!FE14</f>
        <v>339</v>
      </c>
      <c r="BJ15" s="309">
        <f>+集計・資料①!FF14</f>
        <v>33</v>
      </c>
      <c r="BK15" s="327">
        <f t="shared" si="1"/>
        <v>503</v>
      </c>
    </row>
    <row r="16" spans="1:63" ht="10.5" customHeight="1">
      <c r="AC16" s="683" t="s">
        <v>408</v>
      </c>
      <c r="AD16" s="690">
        <f>BC18</f>
        <v>0.19642857142857142</v>
      </c>
      <c r="AE16" s="681">
        <f>BD18</f>
        <v>0.5714285714285714</v>
      </c>
      <c r="AF16" s="681">
        <f>BE18</f>
        <v>0.23214285714285715</v>
      </c>
      <c r="AH16" s="683" t="s">
        <v>408</v>
      </c>
      <c r="AI16" s="704">
        <f>BH18</f>
        <v>11</v>
      </c>
      <c r="AJ16" s="704">
        <f>BI18</f>
        <v>32</v>
      </c>
      <c r="AK16" s="704">
        <f>BJ18</f>
        <v>13</v>
      </c>
      <c r="AL16" s="704">
        <f>BK18</f>
        <v>56</v>
      </c>
      <c r="AM16" s="688"/>
      <c r="AN16" s="833"/>
      <c r="AO16" s="833"/>
      <c r="AP16" s="833"/>
      <c r="AQ16" s="833"/>
      <c r="AR16" s="833"/>
      <c r="AS16" s="833"/>
      <c r="AT16" s="833"/>
      <c r="AU16" s="833"/>
      <c r="AV16" s="833"/>
      <c r="AW16" s="833"/>
      <c r="AX16" s="833"/>
      <c r="AY16" s="833"/>
      <c r="AZ16" s="788"/>
      <c r="BB16" s="7" t="s">
        <v>541</v>
      </c>
      <c r="BC16" s="363">
        <f t="shared" si="0"/>
        <v>0.28971962616822428</v>
      </c>
      <c r="BD16" s="364">
        <f t="shared" si="0"/>
        <v>0.68224299065420557</v>
      </c>
      <c r="BE16" s="365">
        <f t="shared" si="0"/>
        <v>2.8037383177570093E-2</v>
      </c>
      <c r="BG16" s="7" t="s">
        <v>541</v>
      </c>
      <c r="BH16" s="326">
        <f>集計・資料①!FG16</f>
        <v>31</v>
      </c>
      <c r="BI16" s="284">
        <f>+集計・資料①!FE16</f>
        <v>73</v>
      </c>
      <c r="BJ16" s="309">
        <f>+集計・資料①!FF16</f>
        <v>3</v>
      </c>
      <c r="BK16" s="327">
        <f t="shared" si="1"/>
        <v>107</v>
      </c>
    </row>
    <row r="17" spans="1:63" ht="10.5">
      <c r="A17" s="458"/>
      <c r="B17" s="459"/>
      <c r="C17" s="459"/>
      <c r="D17" s="459"/>
      <c r="E17" s="459"/>
      <c r="F17" s="459"/>
      <c r="G17" s="459"/>
      <c r="H17" s="459"/>
      <c r="I17" s="459"/>
      <c r="J17" s="459"/>
      <c r="K17" s="459"/>
      <c r="L17" s="459"/>
      <c r="M17" s="459"/>
      <c r="N17" s="459"/>
      <c r="O17" s="459"/>
      <c r="P17" s="459"/>
      <c r="Q17" s="459"/>
      <c r="R17" s="459"/>
      <c r="S17" s="459"/>
      <c r="T17" s="459"/>
      <c r="U17" s="459"/>
      <c r="V17" s="459"/>
      <c r="W17" s="459"/>
      <c r="X17" s="459"/>
      <c r="Y17" s="459"/>
      <c r="Z17" s="459"/>
      <c r="AA17" s="460"/>
      <c r="AC17" s="573" t="s">
        <v>409</v>
      </c>
      <c r="AD17" s="690">
        <f>BC17</f>
        <v>0.29310344827586204</v>
      </c>
      <c r="AE17" s="681">
        <f>BD17</f>
        <v>0.7068965517241379</v>
      </c>
      <c r="AF17" s="681">
        <f>BE17</f>
        <v>0</v>
      </c>
      <c r="AH17" s="573" t="s">
        <v>409</v>
      </c>
      <c r="AI17" s="704">
        <f>BH17</f>
        <v>17</v>
      </c>
      <c r="AJ17" s="704">
        <f>BI17</f>
        <v>41</v>
      </c>
      <c r="AK17" s="704">
        <f>BJ17</f>
        <v>0</v>
      </c>
      <c r="AL17" s="704">
        <f>BK17</f>
        <v>58</v>
      </c>
      <c r="AM17" s="688"/>
      <c r="AN17" s="833"/>
      <c r="AO17" s="833"/>
      <c r="AP17" s="833"/>
      <c r="AQ17" s="833"/>
      <c r="AR17" s="833"/>
      <c r="AS17" s="833"/>
      <c r="AT17" s="833"/>
      <c r="AU17" s="833"/>
      <c r="AV17" s="833"/>
      <c r="AW17" s="833"/>
      <c r="AX17" s="833"/>
      <c r="AY17" s="833"/>
      <c r="AZ17" s="788"/>
      <c r="BB17" s="7" t="s">
        <v>546</v>
      </c>
      <c r="BC17" s="363">
        <f t="shared" si="0"/>
        <v>0.29310344827586204</v>
      </c>
      <c r="BD17" s="364">
        <f t="shared" si="0"/>
        <v>0.7068965517241379</v>
      </c>
      <c r="BE17" s="365">
        <f t="shared" si="0"/>
        <v>0</v>
      </c>
      <c r="BG17" s="7" t="s">
        <v>546</v>
      </c>
      <c r="BH17" s="326">
        <f>集計・資料①!FG18</f>
        <v>17</v>
      </c>
      <c r="BI17" s="284">
        <f>+集計・資料①!FE18</f>
        <v>41</v>
      </c>
      <c r="BJ17" s="309">
        <f>+集計・資料①!FF18</f>
        <v>0</v>
      </c>
      <c r="BK17" s="327">
        <f t="shared" si="1"/>
        <v>58</v>
      </c>
    </row>
    <row r="18" spans="1:63" ht="10.5">
      <c r="A18" s="461"/>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462"/>
      <c r="AC18" s="683" t="s">
        <v>410</v>
      </c>
      <c r="AD18" s="761">
        <f>BC16</f>
        <v>0.28971962616822428</v>
      </c>
      <c r="AE18" s="681">
        <f>BD16</f>
        <v>0.68224299065420557</v>
      </c>
      <c r="AF18" s="681">
        <f>BE16</f>
        <v>2.8037383177570093E-2</v>
      </c>
      <c r="AH18" s="683" t="s">
        <v>410</v>
      </c>
      <c r="AI18" s="704">
        <f>BH16</f>
        <v>31</v>
      </c>
      <c r="AJ18" s="704">
        <f>BI16</f>
        <v>73</v>
      </c>
      <c r="AK18" s="704">
        <f>BJ16</f>
        <v>3</v>
      </c>
      <c r="AL18" s="704">
        <f>BK16</f>
        <v>107</v>
      </c>
      <c r="AM18" s="688"/>
      <c r="AN18" s="833"/>
      <c r="AO18" s="833"/>
      <c r="AP18" s="833"/>
      <c r="AQ18" s="833"/>
      <c r="AR18" s="833"/>
      <c r="AS18" s="833"/>
      <c r="AT18" s="833"/>
      <c r="AU18" s="833"/>
      <c r="AV18" s="833"/>
      <c r="AW18" s="833"/>
      <c r="AX18" s="833"/>
      <c r="AY18" s="833"/>
      <c r="AZ18" s="788"/>
      <c r="BB18" s="7" t="s">
        <v>540</v>
      </c>
      <c r="BC18" s="363">
        <f t="shared" si="0"/>
        <v>0.19642857142857142</v>
      </c>
      <c r="BD18" s="364">
        <f t="shared" si="0"/>
        <v>0.5714285714285714</v>
      </c>
      <c r="BE18" s="365">
        <f t="shared" si="0"/>
        <v>0.23214285714285715</v>
      </c>
      <c r="BG18" s="7" t="s">
        <v>540</v>
      </c>
      <c r="BH18" s="326">
        <f>集計・資料①!FG20</f>
        <v>11</v>
      </c>
      <c r="BI18" s="284">
        <f>+集計・資料①!FE20</f>
        <v>32</v>
      </c>
      <c r="BJ18" s="309">
        <f>+集計・資料①!FF20</f>
        <v>13</v>
      </c>
      <c r="BK18" s="327">
        <f t="shared" si="1"/>
        <v>56</v>
      </c>
    </row>
    <row r="19" spans="1:63" ht="10.5">
      <c r="A19" s="461"/>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462"/>
      <c r="AC19" s="573" t="s">
        <v>411</v>
      </c>
      <c r="AD19" s="690">
        <f>BC15</f>
        <v>0.26043737574552683</v>
      </c>
      <c r="AE19" s="681">
        <f>BD15</f>
        <v>0.67395626242544726</v>
      </c>
      <c r="AF19" s="681">
        <f>BE15</f>
        <v>6.560636182902585E-2</v>
      </c>
      <c r="AH19" s="573" t="s">
        <v>411</v>
      </c>
      <c r="AI19" s="704">
        <f>BH15</f>
        <v>131</v>
      </c>
      <c r="AJ19" s="704">
        <f>BI15</f>
        <v>339</v>
      </c>
      <c r="AK19" s="704">
        <f>BJ15</f>
        <v>33</v>
      </c>
      <c r="AL19" s="704">
        <f>BK15</f>
        <v>503</v>
      </c>
      <c r="AM19" s="688"/>
      <c r="AN19" s="833"/>
      <c r="AO19" s="833"/>
      <c r="AP19" s="833"/>
      <c r="AQ19" s="833"/>
      <c r="AR19" s="833"/>
      <c r="AS19" s="833"/>
      <c r="AT19" s="833"/>
      <c r="AU19" s="833"/>
      <c r="AV19" s="833"/>
      <c r="AW19" s="833"/>
      <c r="AX19" s="833"/>
      <c r="AY19" s="833"/>
      <c r="AZ19" s="788"/>
      <c r="BB19" s="7" t="s">
        <v>539</v>
      </c>
      <c r="BC19" s="363">
        <f t="shared" si="0"/>
        <v>0.27559055118110237</v>
      </c>
      <c r="BD19" s="364">
        <f t="shared" si="0"/>
        <v>0.69606299212598421</v>
      </c>
      <c r="BE19" s="365">
        <f t="shared" si="0"/>
        <v>2.8346456692913385E-2</v>
      </c>
      <c r="BG19" s="7" t="s">
        <v>539</v>
      </c>
      <c r="BH19" s="326">
        <f>集計・資料①!FG22</f>
        <v>175</v>
      </c>
      <c r="BI19" s="284">
        <f>+集計・資料①!FE22</f>
        <v>442</v>
      </c>
      <c r="BJ19" s="309">
        <f>+集計・資料①!FF22</f>
        <v>18</v>
      </c>
      <c r="BK19" s="327">
        <f t="shared" si="1"/>
        <v>635</v>
      </c>
    </row>
    <row r="20" spans="1:63" ht="10.5">
      <c r="A20" s="461"/>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462"/>
      <c r="AC20" s="683" t="s">
        <v>412</v>
      </c>
      <c r="AD20" s="690">
        <f>BC14</f>
        <v>0.23749999999999999</v>
      </c>
      <c r="AE20" s="681">
        <f>BD14</f>
        <v>0.76249999999999996</v>
      </c>
      <c r="AF20" s="681">
        <f>BE14</f>
        <v>0</v>
      </c>
      <c r="AH20" s="683" t="s">
        <v>412</v>
      </c>
      <c r="AI20" s="704">
        <f>BH14</f>
        <v>19</v>
      </c>
      <c r="AJ20" s="704">
        <f>BI14</f>
        <v>61</v>
      </c>
      <c r="AK20" s="704">
        <f>BJ14</f>
        <v>0</v>
      </c>
      <c r="AL20" s="704">
        <f>BK14</f>
        <v>80</v>
      </c>
      <c r="AM20" s="688"/>
      <c r="AN20" s="833"/>
      <c r="AO20" s="833"/>
      <c r="AP20" s="833"/>
      <c r="AQ20" s="833"/>
      <c r="AR20" s="833"/>
      <c r="AS20" s="833"/>
      <c r="AT20" s="833"/>
      <c r="AU20" s="833"/>
      <c r="AV20" s="833"/>
      <c r="AW20" s="833"/>
      <c r="AX20" s="833"/>
      <c r="AY20" s="833"/>
      <c r="AZ20" s="788"/>
      <c r="BB20" s="7" t="s">
        <v>538</v>
      </c>
      <c r="BC20" s="363">
        <f t="shared" si="0"/>
        <v>0.27272727272727271</v>
      </c>
      <c r="BD20" s="364">
        <f t="shared" si="0"/>
        <v>0.59090909090909094</v>
      </c>
      <c r="BE20" s="365">
        <f t="shared" si="0"/>
        <v>0.13636363636363635</v>
      </c>
      <c r="BG20" s="7" t="s">
        <v>538</v>
      </c>
      <c r="BH20" s="326">
        <f>集計・資料①!FG24</f>
        <v>12</v>
      </c>
      <c r="BI20" s="284">
        <f>+集計・資料①!FE24</f>
        <v>26</v>
      </c>
      <c r="BJ20" s="309">
        <f>+集計・資料①!FF24</f>
        <v>6</v>
      </c>
      <c r="BK20" s="327">
        <f t="shared" si="1"/>
        <v>44</v>
      </c>
    </row>
    <row r="21" spans="1:63" ht="10.5">
      <c r="A21" s="461"/>
      <c r="B21" s="291"/>
      <c r="C21" s="291"/>
      <c r="D21" s="291"/>
      <c r="E21" s="291"/>
      <c r="F21" s="291"/>
      <c r="G21" s="291"/>
      <c r="H21" s="291"/>
      <c r="I21" s="291"/>
      <c r="J21" s="291"/>
      <c r="K21" s="291"/>
      <c r="L21" s="291"/>
      <c r="M21" s="291"/>
      <c r="N21" s="291"/>
      <c r="O21" s="291"/>
      <c r="P21" s="291"/>
      <c r="Q21" s="291"/>
      <c r="R21" s="291"/>
      <c r="S21" s="291"/>
      <c r="T21" s="291"/>
      <c r="U21" s="291"/>
      <c r="V21" s="291"/>
      <c r="W21" s="291"/>
      <c r="X21" s="291"/>
      <c r="Y21" s="291"/>
      <c r="Z21" s="291"/>
      <c r="AA21" s="462"/>
      <c r="AC21" s="573" t="s">
        <v>413</v>
      </c>
      <c r="AD21" s="690">
        <f>BC13</f>
        <v>0.27053140096618356</v>
      </c>
      <c r="AE21" s="681">
        <f>BD13</f>
        <v>0.66666666666666663</v>
      </c>
      <c r="AF21" s="681">
        <f>BE13</f>
        <v>6.280193236714976E-2</v>
      </c>
      <c r="AH21" s="573" t="s">
        <v>413</v>
      </c>
      <c r="AI21" s="704">
        <f>BH13</f>
        <v>112</v>
      </c>
      <c r="AJ21" s="704">
        <f>BI13</f>
        <v>276</v>
      </c>
      <c r="AK21" s="704">
        <f>BJ13</f>
        <v>26</v>
      </c>
      <c r="AL21" s="704">
        <f>BK13</f>
        <v>414</v>
      </c>
      <c r="AM21" s="688"/>
      <c r="AN21" s="833"/>
      <c r="AO21" s="833"/>
      <c r="AP21" s="833"/>
      <c r="AQ21" s="833"/>
      <c r="AR21" s="833"/>
      <c r="AS21" s="833"/>
      <c r="AT21" s="833"/>
      <c r="AU21" s="833"/>
      <c r="AV21" s="833"/>
      <c r="AW21" s="833"/>
      <c r="AX21" s="833"/>
      <c r="AY21" s="833"/>
      <c r="AZ21" s="788"/>
      <c r="BB21" s="7" t="s">
        <v>537</v>
      </c>
      <c r="BC21" s="363">
        <f t="shared" si="0"/>
        <v>0.14285714285714285</v>
      </c>
      <c r="BD21" s="364">
        <f t="shared" si="0"/>
        <v>0.8571428571428571</v>
      </c>
      <c r="BE21" s="365">
        <f t="shared" si="0"/>
        <v>0</v>
      </c>
      <c r="BG21" s="7" t="s">
        <v>537</v>
      </c>
      <c r="BH21" s="326">
        <f>集計・資料①!FG26</f>
        <v>3</v>
      </c>
      <c r="BI21" s="284">
        <f>+集計・資料①!FE26</f>
        <v>18</v>
      </c>
      <c r="BJ21" s="309">
        <f>+集計・資料①!FF26</f>
        <v>0</v>
      </c>
      <c r="BK21" s="327">
        <f t="shared" si="1"/>
        <v>21</v>
      </c>
    </row>
    <row r="22" spans="1:63" ht="10.5">
      <c r="A22" s="461"/>
      <c r="B22" s="291"/>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462"/>
      <c r="AC22" s="683" t="s">
        <v>414</v>
      </c>
      <c r="AD22" s="690">
        <f>BC12</f>
        <v>0.28160919540229884</v>
      </c>
      <c r="AE22" s="681">
        <f>BD12</f>
        <v>0.70977011494252873</v>
      </c>
      <c r="AF22" s="681">
        <f>BE12</f>
        <v>8.6206896551724137E-3</v>
      </c>
      <c r="AH22" s="683" t="s">
        <v>414</v>
      </c>
      <c r="AI22" s="704">
        <f>BH12</f>
        <v>98</v>
      </c>
      <c r="AJ22" s="704">
        <f>BI12</f>
        <v>247</v>
      </c>
      <c r="AK22" s="704">
        <f>BJ12</f>
        <v>3</v>
      </c>
      <c r="AL22" s="704">
        <f>BK12</f>
        <v>348</v>
      </c>
      <c r="AM22" s="688"/>
      <c r="AN22" s="833"/>
      <c r="AO22" s="833"/>
      <c r="AP22" s="833"/>
      <c r="AQ22" s="833"/>
      <c r="AR22" s="833"/>
      <c r="AS22" s="833"/>
      <c r="AT22" s="833"/>
      <c r="AU22" s="833"/>
      <c r="AV22" s="833"/>
      <c r="AW22" s="833"/>
      <c r="AX22" s="833"/>
      <c r="AY22" s="833"/>
      <c r="AZ22" s="788"/>
      <c r="BB22" s="16" t="s">
        <v>547</v>
      </c>
      <c r="BC22" s="363">
        <f t="shared" si="0"/>
        <v>0.29074074074074074</v>
      </c>
      <c r="BD22" s="364">
        <f t="shared" si="0"/>
        <v>0.68888888888888888</v>
      </c>
      <c r="BE22" s="365">
        <f t="shared" si="0"/>
        <v>2.0370370370370372E-2</v>
      </c>
      <c r="BG22" s="16" t="s">
        <v>547</v>
      </c>
      <c r="BH22" s="326">
        <f>集計・資料①!FG28</f>
        <v>157</v>
      </c>
      <c r="BI22" s="284">
        <f>+集計・資料①!FE28</f>
        <v>372</v>
      </c>
      <c r="BJ22" s="309">
        <f>+集計・資料①!FF28</f>
        <v>11</v>
      </c>
      <c r="BK22" s="327">
        <f t="shared" si="1"/>
        <v>540</v>
      </c>
    </row>
    <row r="23" spans="1:63" thickBot="1">
      <c r="A23" s="461"/>
      <c r="B23" s="291"/>
      <c r="C23" s="291"/>
      <c r="D23" s="291"/>
      <c r="E23" s="291"/>
      <c r="F23" s="291"/>
      <c r="G23" s="291"/>
      <c r="H23" s="291"/>
      <c r="I23" s="291"/>
      <c r="J23" s="291"/>
      <c r="K23" s="291"/>
      <c r="L23" s="291"/>
      <c r="M23" s="291"/>
      <c r="N23" s="291"/>
      <c r="O23" s="291"/>
      <c r="P23" s="291"/>
      <c r="Q23" s="291"/>
      <c r="R23" s="291"/>
      <c r="S23" s="291"/>
      <c r="T23" s="291"/>
      <c r="U23" s="291"/>
      <c r="V23" s="291"/>
      <c r="W23" s="291"/>
      <c r="X23" s="291"/>
      <c r="Y23" s="291"/>
      <c r="Z23" s="291"/>
      <c r="AA23" s="462"/>
      <c r="AC23" s="573" t="s">
        <v>23</v>
      </c>
      <c r="AD23" s="681" t="e">
        <f>BC11</f>
        <v>#DIV/0!</v>
      </c>
      <c r="AE23" s="681" t="e">
        <f>BD11</f>
        <v>#DIV/0!</v>
      </c>
      <c r="AF23" s="681" t="e">
        <f>BE11</f>
        <v>#DIV/0!</v>
      </c>
      <c r="AH23" s="573" t="s">
        <v>23</v>
      </c>
      <c r="AI23" s="704">
        <f>BH11</f>
        <v>0</v>
      </c>
      <c r="AJ23" s="704">
        <f>BI11</f>
        <v>0</v>
      </c>
      <c r="AK23" s="704">
        <f>BJ11</f>
        <v>0</v>
      </c>
      <c r="AL23" s="704">
        <f>BK11</f>
        <v>0</v>
      </c>
      <c r="AM23" s="688"/>
      <c r="AN23" s="833"/>
      <c r="AO23" s="833"/>
      <c r="AP23" s="833"/>
      <c r="AQ23" s="833"/>
      <c r="AR23" s="833"/>
      <c r="AS23" s="833"/>
      <c r="AT23" s="833"/>
      <c r="AU23" s="833"/>
      <c r="AV23" s="833"/>
      <c r="AW23" s="833"/>
      <c r="AX23" s="833"/>
      <c r="AY23" s="833"/>
      <c r="AZ23" s="788"/>
      <c r="BB23" s="10" t="s">
        <v>548</v>
      </c>
      <c r="BC23" s="370">
        <f t="shared" si="0"/>
        <v>0.28010825439783493</v>
      </c>
      <c r="BD23" s="371">
        <f t="shared" si="0"/>
        <v>0.7023004059539919</v>
      </c>
      <c r="BE23" s="372">
        <f t="shared" si="0"/>
        <v>1.7591339648173207E-2</v>
      </c>
      <c r="BG23" s="8" t="s">
        <v>548</v>
      </c>
      <c r="BH23" s="301">
        <f>集計・資料①!FG30</f>
        <v>207</v>
      </c>
      <c r="BI23" s="302">
        <f>+集計・資料①!FE30</f>
        <v>519</v>
      </c>
      <c r="BJ23" s="306">
        <f>+集計・資料①!FF30</f>
        <v>13</v>
      </c>
      <c r="BK23" s="311">
        <f t="shared" si="1"/>
        <v>739</v>
      </c>
    </row>
    <row r="24" spans="1:63" thickBot="1">
      <c r="A24" s="461"/>
      <c r="B24" s="291"/>
      <c r="C24" s="291"/>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462"/>
      <c r="AH24" s="589" t="s">
        <v>556</v>
      </c>
      <c r="AI24" s="704">
        <f>SUM(AI11:AI23)</f>
        <v>973</v>
      </c>
      <c r="AJ24" s="704">
        <f>SUM(AJ11:AJ23)</f>
        <v>2446</v>
      </c>
      <c r="AK24" s="704">
        <f>SUM(AK11:AK23)</f>
        <v>126</v>
      </c>
      <c r="AL24" s="704">
        <f>SUM(AL11:AL23)</f>
        <v>3545</v>
      </c>
      <c r="AM24" s="688"/>
      <c r="AN24" s="833"/>
      <c r="AO24" s="833"/>
      <c r="AP24" s="833"/>
      <c r="AQ24" s="833"/>
      <c r="AR24" s="833"/>
      <c r="AS24" s="833"/>
      <c r="AT24" s="833"/>
      <c r="AU24" s="833"/>
      <c r="AV24" s="833"/>
      <c r="AW24" s="833"/>
      <c r="AX24" s="833"/>
      <c r="AY24" s="833"/>
      <c r="AZ24" s="788"/>
      <c r="BG24" s="303" t="s">
        <v>556</v>
      </c>
      <c r="BH24" s="286">
        <f>+SUM(BH11:BH23)</f>
        <v>973</v>
      </c>
      <c r="BI24" s="287">
        <f>+SUM(BI11:BI23)</f>
        <v>2446</v>
      </c>
      <c r="BJ24" s="307">
        <f>+SUM(BJ11:BJ23)</f>
        <v>126</v>
      </c>
      <c r="BK24" s="308">
        <f t="shared" si="1"/>
        <v>3545</v>
      </c>
    </row>
    <row r="25" spans="1:63">
      <c r="A25" s="461"/>
      <c r="B25" s="291"/>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462"/>
      <c r="AJ25" s="312"/>
      <c r="AM25" s="688"/>
      <c r="BI25" s="312"/>
    </row>
    <row r="26" spans="1:63">
      <c r="A26" s="461"/>
      <c r="B26" s="291"/>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462"/>
      <c r="AC26" s="282" t="s">
        <v>820</v>
      </c>
      <c r="AH26" s="282" t="s">
        <v>821</v>
      </c>
      <c r="AM26" s="688"/>
      <c r="BB26" s="282" t="s">
        <v>820</v>
      </c>
      <c r="BG26" s="282" t="s">
        <v>821</v>
      </c>
    </row>
    <row r="27" spans="1:63" ht="12" thickBot="1">
      <c r="A27" s="461"/>
      <c r="B27" s="291"/>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462"/>
      <c r="AZ27" s="789"/>
    </row>
    <row r="28" spans="1:63" ht="12" thickBot="1">
      <c r="A28" s="461"/>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462"/>
      <c r="AC28" s="825" t="s">
        <v>8</v>
      </c>
      <c r="AD28" s="591" t="s">
        <v>122</v>
      </c>
      <c r="AE28" s="591" t="s">
        <v>123</v>
      </c>
      <c r="AF28" s="589" t="s">
        <v>23</v>
      </c>
      <c r="AH28" s="825" t="s">
        <v>8</v>
      </c>
      <c r="AI28" s="591" t="s">
        <v>122</v>
      </c>
      <c r="AJ28" s="591" t="s">
        <v>123</v>
      </c>
      <c r="AK28" s="589" t="s">
        <v>23</v>
      </c>
      <c r="AL28" s="589" t="s">
        <v>556</v>
      </c>
      <c r="AZ28" s="786"/>
      <c r="BB28" s="31" t="s">
        <v>8</v>
      </c>
      <c r="BC28" s="319" t="s">
        <v>122</v>
      </c>
      <c r="BD28" s="320" t="s">
        <v>123</v>
      </c>
      <c r="BE28" s="479" t="s">
        <v>23</v>
      </c>
      <c r="BG28" s="31" t="s">
        <v>8</v>
      </c>
      <c r="BH28" s="321" t="s">
        <v>122</v>
      </c>
      <c r="BI28" s="322" t="s">
        <v>123</v>
      </c>
      <c r="BJ28" s="478" t="s">
        <v>23</v>
      </c>
      <c r="BK28" s="396" t="s">
        <v>556</v>
      </c>
    </row>
    <row r="29" spans="1:63" ht="10.5">
      <c r="A29" s="461"/>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462"/>
      <c r="AC29" s="577" t="s">
        <v>415</v>
      </c>
      <c r="AD29" s="690">
        <f>BC34</f>
        <v>0.29199475065616798</v>
      </c>
      <c r="AE29" s="681">
        <f>BD34</f>
        <v>0.69356955380577423</v>
      </c>
      <c r="AF29" s="681">
        <f>BE34</f>
        <v>1.4435695538057743E-2</v>
      </c>
      <c r="AH29" s="577" t="s">
        <v>415</v>
      </c>
      <c r="AI29" s="704">
        <f>BH34</f>
        <v>445</v>
      </c>
      <c r="AJ29" s="704">
        <f>BI34</f>
        <v>1057</v>
      </c>
      <c r="AK29" s="704">
        <f>BJ34</f>
        <v>22</v>
      </c>
      <c r="AL29" s="704">
        <f>BK34</f>
        <v>1524</v>
      </c>
      <c r="AZ29" s="788"/>
      <c r="BB29" s="106" t="s">
        <v>555</v>
      </c>
      <c r="BC29" s="90">
        <f t="shared" ref="BC29:BE34" si="2">+BH29/+$BK29</f>
        <v>0.17142857142857143</v>
      </c>
      <c r="BD29" s="46">
        <f t="shared" si="2"/>
        <v>0.42857142857142855</v>
      </c>
      <c r="BE29" s="91">
        <f t="shared" si="2"/>
        <v>0.4</v>
      </c>
      <c r="BG29" s="67" t="s">
        <v>555</v>
      </c>
      <c r="BH29" s="298">
        <f>集計・資料①!FG40</f>
        <v>6</v>
      </c>
      <c r="BI29" s="299">
        <f>+集計・資料①!FE40</f>
        <v>15</v>
      </c>
      <c r="BJ29" s="299">
        <f>+集計・資料①!FF40</f>
        <v>14</v>
      </c>
      <c r="BK29" s="331">
        <f>+SUM(BH29:BJ29)</f>
        <v>35</v>
      </c>
    </row>
    <row r="30" spans="1:63" ht="10.5">
      <c r="A30" s="461"/>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462"/>
      <c r="AC30" s="577" t="s">
        <v>416</v>
      </c>
      <c r="AD30" s="690">
        <f>BC33</f>
        <v>0.27089627391742194</v>
      </c>
      <c r="AE30" s="681">
        <f>BD33</f>
        <v>0.70292044310171198</v>
      </c>
      <c r="AF30" s="681">
        <f>BE33</f>
        <v>2.6183282980866064E-2</v>
      </c>
      <c r="AH30" s="577" t="s">
        <v>416</v>
      </c>
      <c r="AI30" s="704">
        <f>BH33</f>
        <v>269</v>
      </c>
      <c r="AJ30" s="704">
        <f>BI33</f>
        <v>698</v>
      </c>
      <c r="AK30" s="704">
        <f>BJ33</f>
        <v>26</v>
      </c>
      <c r="AL30" s="704">
        <f>BK33</f>
        <v>993</v>
      </c>
      <c r="AM30" s="785"/>
      <c r="AZ30" s="788"/>
      <c r="BB30" s="108" t="s">
        <v>432</v>
      </c>
      <c r="BC30" s="96">
        <f t="shared" si="2"/>
        <v>0.24</v>
      </c>
      <c r="BD30" s="72">
        <f t="shared" si="2"/>
        <v>0.44</v>
      </c>
      <c r="BE30" s="73">
        <f t="shared" si="2"/>
        <v>0.32</v>
      </c>
      <c r="BG30" s="70" t="s">
        <v>432</v>
      </c>
      <c r="BH30" s="326">
        <f>集計・資料①!FG42</f>
        <v>12</v>
      </c>
      <c r="BI30" s="284">
        <f>+集計・資料①!FE42</f>
        <v>22</v>
      </c>
      <c r="BJ30" s="284">
        <f>+集計・資料①!FF42</f>
        <v>16</v>
      </c>
      <c r="BK30" s="332">
        <f t="shared" ref="BK30:BK35" si="3">+SUM(BH30:BJ30)</f>
        <v>50</v>
      </c>
    </row>
    <row r="31" spans="1:63" ht="10.5">
      <c r="A31" s="461"/>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462"/>
      <c r="AC31" s="577" t="s">
        <v>417</v>
      </c>
      <c r="AD31" s="690">
        <f>BC32</f>
        <v>0.25299760191846521</v>
      </c>
      <c r="AE31" s="681">
        <f>BD32</f>
        <v>0.70263788968824936</v>
      </c>
      <c r="AF31" s="681">
        <f>BE32</f>
        <v>4.4364508393285373E-2</v>
      </c>
      <c r="AH31" s="577" t="s">
        <v>417</v>
      </c>
      <c r="AI31" s="704">
        <f>BH32</f>
        <v>211</v>
      </c>
      <c r="AJ31" s="704">
        <f>BI32</f>
        <v>586</v>
      </c>
      <c r="AK31" s="704">
        <f>BJ32</f>
        <v>37</v>
      </c>
      <c r="AL31" s="704">
        <f>BK32</f>
        <v>834</v>
      </c>
      <c r="AM31" s="785"/>
      <c r="AZ31" s="788"/>
      <c r="BB31" s="108" t="s">
        <v>433</v>
      </c>
      <c r="BC31" s="96">
        <f t="shared" si="2"/>
        <v>0.27522935779816515</v>
      </c>
      <c r="BD31" s="72">
        <f t="shared" si="2"/>
        <v>0.62385321100917435</v>
      </c>
      <c r="BE31" s="73">
        <f t="shared" si="2"/>
        <v>0.10091743119266056</v>
      </c>
      <c r="BG31" s="70" t="s">
        <v>433</v>
      </c>
      <c r="BH31" s="326">
        <f>集計・資料①!FG44</f>
        <v>30</v>
      </c>
      <c r="BI31" s="284">
        <f>+集計・資料①!FE44</f>
        <v>68</v>
      </c>
      <c r="BJ31" s="284">
        <f>+集計・資料①!FF44</f>
        <v>11</v>
      </c>
      <c r="BK31" s="332">
        <f t="shared" si="3"/>
        <v>109</v>
      </c>
    </row>
    <row r="32" spans="1:63" ht="10.5">
      <c r="A32" s="461"/>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462"/>
      <c r="AC32" s="577" t="s">
        <v>418</v>
      </c>
      <c r="AD32" s="690">
        <f>BC31</f>
        <v>0.27522935779816515</v>
      </c>
      <c r="AE32" s="681">
        <f>BD31</f>
        <v>0.62385321100917435</v>
      </c>
      <c r="AF32" s="681">
        <f>BE31</f>
        <v>0.10091743119266056</v>
      </c>
      <c r="AH32" s="577" t="s">
        <v>418</v>
      </c>
      <c r="AI32" s="704">
        <f>BH31</f>
        <v>30</v>
      </c>
      <c r="AJ32" s="704">
        <f>BI31</f>
        <v>68</v>
      </c>
      <c r="AK32" s="704">
        <f>BJ31</f>
        <v>11</v>
      </c>
      <c r="AL32" s="704">
        <f>BK31</f>
        <v>109</v>
      </c>
      <c r="AM32" s="688"/>
      <c r="AZ32" s="788"/>
      <c r="BB32" s="108" t="s">
        <v>434</v>
      </c>
      <c r="BC32" s="96">
        <f t="shared" si="2"/>
        <v>0.25299760191846521</v>
      </c>
      <c r="BD32" s="72">
        <f t="shared" si="2"/>
        <v>0.70263788968824936</v>
      </c>
      <c r="BE32" s="73">
        <f t="shared" si="2"/>
        <v>4.4364508393285373E-2</v>
      </c>
      <c r="BG32" s="70" t="s">
        <v>434</v>
      </c>
      <c r="BH32" s="326">
        <f>集計・資料①!FG46</f>
        <v>211</v>
      </c>
      <c r="BI32" s="284">
        <f>+集計・資料①!FE46</f>
        <v>586</v>
      </c>
      <c r="BJ32" s="284">
        <f>+集計・資料①!FF46</f>
        <v>37</v>
      </c>
      <c r="BK32" s="332">
        <f t="shared" si="3"/>
        <v>834</v>
      </c>
    </row>
    <row r="33" spans="1:63" ht="10.5">
      <c r="A33" s="461"/>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462"/>
      <c r="AC33" s="577" t="s">
        <v>419</v>
      </c>
      <c r="AD33" s="690">
        <f>BC30</f>
        <v>0.24</v>
      </c>
      <c r="AE33" s="681">
        <f>BD30</f>
        <v>0.44</v>
      </c>
      <c r="AF33" s="681">
        <f>BE30</f>
        <v>0.32</v>
      </c>
      <c r="AH33" s="577" t="s">
        <v>419</v>
      </c>
      <c r="AI33" s="704">
        <f>BH30</f>
        <v>12</v>
      </c>
      <c r="AJ33" s="704">
        <f>BI30</f>
        <v>22</v>
      </c>
      <c r="AK33" s="704">
        <f>BJ30</f>
        <v>16</v>
      </c>
      <c r="AL33" s="704">
        <f>BK30</f>
        <v>50</v>
      </c>
      <c r="AM33" s="688"/>
      <c r="AZ33" s="788"/>
      <c r="BB33" s="108" t="s">
        <v>435</v>
      </c>
      <c r="BC33" s="96">
        <f t="shared" si="2"/>
        <v>0.27089627391742194</v>
      </c>
      <c r="BD33" s="72">
        <f t="shared" si="2"/>
        <v>0.70292044310171198</v>
      </c>
      <c r="BE33" s="73">
        <f t="shared" si="2"/>
        <v>2.6183282980866064E-2</v>
      </c>
      <c r="BG33" s="70" t="s">
        <v>435</v>
      </c>
      <c r="BH33" s="326">
        <f>集計・資料①!FG48</f>
        <v>269</v>
      </c>
      <c r="BI33" s="284">
        <f>+集計・資料①!FE48</f>
        <v>698</v>
      </c>
      <c r="BJ33" s="284">
        <f>+集計・資料①!FF48</f>
        <v>26</v>
      </c>
      <c r="BK33" s="332">
        <f t="shared" si="3"/>
        <v>993</v>
      </c>
    </row>
    <row r="34" spans="1:63" thickBot="1">
      <c r="A34" s="461"/>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462"/>
      <c r="AC34" s="577" t="s">
        <v>420</v>
      </c>
      <c r="AD34" s="690">
        <f>BC29</f>
        <v>0.17142857142857143</v>
      </c>
      <c r="AE34" s="681">
        <f>BD29</f>
        <v>0.42857142857142855</v>
      </c>
      <c r="AF34" s="681">
        <f>BE29</f>
        <v>0.4</v>
      </c>
      <c r="AH34" s="577" t="s">
        <v>420</v>
      </c>
      <c r="AI34" s="704">
        <f>BH29</f>
        <v>6</v>
      </c>
      <c r="AJ34" s="704">
        <f>BI29</f>
        <v>15</v>
      </c>
      <c r="AK34" s="704">
        <f>BJ29</f>
        <v>14</v>
      </c>
      <c r="AL34" s="704">
        <f>BK29</f>
        <v>35</v>
      </c>
      <c r="AM34" s="688"/>
      <c r="AZ34" s="788"/>
      <c r="BB34" s="129" t="s">
        <v>436</v>
      </c>
      <c r="BC34" s="55">
        <f t="shared" si="2"/>
        <v>0.29199475065616798</v>
      </c>
      <c r="BD34" s="56">
        <f t="shared" si="2"/>
        <v>0.69356955380577423</v>
      </c>
      <c r="BE34" s="57">
        <f t="shared" si="2"/>
        <v>1.4435695538057743E-2</v>
      </c>
      <c r="BG34" s="79" t="s">
        <v>436</v>
      </c>
      <c r="BH34" s="301">
        <f>集計・資料①!FG50</f>
        <v>445</v>
      </c>
      <c r="BI34" s="302">
        <f>+集計・資料①!FE50</f>
        <v>1057</v>
      </c>
      <c r="BJ34" s="302">
        <f>+集計・資料①!FF50</f>
        <v>22</v>
      </c>
      <c r="BK34" s="333">
        <f t="shared" si="3"/>
        <v>1524</v>
      </c>
    </row>
    <row r="35" spans="1:63" thickBot="1">
      <c r="A35" s="461"/>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462"/>
      <c r="AH35" s="589" t="s">
        <v>556</v>
      </c>
      <c r="AI35" s="704">
        <f>SUM(AI29:AI34)</f>
        <v>973</v>
      </c>
      <c r="AJ35" s="704">
        <f>SUM(AJ29:AJ34)</f>
        <v>2446</v>
      </c>
      <c r="AK35" s="704">
        <f>SUM(AK29:AK34)</f>
        <v>126</v>
      </c>
      <c r="AL35" s="704">
        <f>SUM(AL29:AL34)</f>
        <v>3545</v>
      </c>
      <c r="AM35" s="688"/>
      <c r="AZ35" s="788"/>
      <c r="BG35" s="317" t="s">
        <v>556</v>
      </c>
      <c r="BH35" s="286">
        <f>+SUM(BH29:BH34)</f>
        <v>973</v>
      </c>
      <c r="BI35" s="316">
        <f>+SUM(BI29:BI34)</f>
        <v>2446</v>
      </c>
      <c r="BJ35" s="316">
        <f>+SUM(BJ29:BJ34)</f>
        <v>126</v>
      </c>
      <c r="BK35" s="334">
        <f t="shared" si="3"/>
        <v>3545</v>
      </c>
    </row>
    <row r="36" spans="1:63">
      <c r="A36" s="461"/>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462"/>
      <c r="AJ36" s="312"/>
      <c r="AM36" s="688"/>
      <c r="AN36" s="782"/>
      <c r="BI36" s="312"/>
    </row>
    <row r="37" spans="1:63">
      <c r="A37" s="461"/>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462"/>
      <c r="AJ37" s="291"/>
      <c r="AM37" s="688"/>
      <c r="AN37" s="782"/>
      <c r="BI37" s="291"/>
    </row>
    <row r="38" spans="1:63">
      <c r="A38" s="461"/>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462"/>
      <c r="AJ38" s="312"/>
      <c r="AM38" s="688"/>
      <c r="AN38" s="782"/>
      <c r="BI38" s="312"/>
    </row>
    <row r="39" spans="1:63">
      <c r="A39" s="461"/>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462"/>
      <c r="AJ39" s="312"/>
      <c r="AN39" s="782"/>
      <c r="BI39" s="312"/>
    </row>
    <row r="40" spans="1:63">
      <c r="A40" s="461"/>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462"/>
      <c r="AN40" s="782"/>
    </row>
    <row r="41" spans="1:63">
      <c r="A41" s="461"/>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462"/>
      <c r="AN41" s="782"/>
    </row>
    <row r="42" spans="1:63">
      <c r="A42" s="461"/>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462"/>
      <c r="AN42" s="782"/>
    </row>
    <row r="43" spans="1:63">
      <c r="A43" s="461"/>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462"/>
      <c r="AN43" s="782"/>
    </row>
    <row r="44" spans="1:63">
      <c r="A44" s="461"/>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462"/>
      <c r="AN44" s="782"/>
    </row>
    <row r="45" spans="1:63">
      <c r="A45" s="461"/>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462"/>
      <c r="AN45" s="782"/>
    </row>
    <row r="46" spans="1:63">
      <c r="A46" s="461"/>
      <c r="B46" s="291"/>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462"/>
      <c r="AN46" s="782"/>
    </row>
    <row r="47" spans="1:63">
      <c r="A47" s="461"/>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462"/>
      <c r="AN47" s="782"/>
    </row>
    <row r="48" spans="1:63">
      <c r="A48" s="461"/>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462"/>
      <c r="AN48" s="782"/>
    </row>
    <row r="49" spans="1:40">
      <c r="A49" s="461"/>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462"/>
      <c r="AN49" s="782"/>
    </row>
    <row r="50" spans="1:40">
      <c r="A50" s="461"/>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462"/>
      <c r="AN50" s="782"/>
    </row>
    <row r="51" spans="1:40">
      <c r="A51" s="461"/>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462"/>
      <c r="AN51" s="782"/>
    </row>
    <row r="52" spans="1:40">
      <c r="A52" s="461"/>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462"/>
      <c r="AN52" s="782"/>
    </row>
    <row r="53" spans="1:40">
      <c r="A53" s="461"/>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462"/>
      <c r="AN53" s="782"/>
    </row>
    <row r="54" spans="1:40">
      <c r="A54" s="461"/>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462"/>
      <c r="AN54" s="782"/>
    </row>
    <row r="55" spans="1:40">
      <c r="A55" s="461"/>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462"/>
    </row>
    <row r="56" spans="1:40">
      <c r="A56" s="461"/>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462"/>
    </row>
    <row r="57" spans="1:40">
      <c r="A57" s="461"/>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462"/>
    </row>
    <row r="58" spans="1:40">
      <c r="A58" s="461"/>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462"/>
    </row>
    <row r="59" spans="1:40">
      <c r="A59" s="461"/>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462"/>
    </row>
    <row r="60" spans="1:40">
      <c r="A60" s="463"/>
      <c r="B60" s="464"/>
      <c r="C60" s="464"/>
      <c r="D60" s="464"/>
      <c r="E60" s="464"/>
      <c r="F60" s="464"/>
      <c r="G60" s="464"/>
      <c r="H60" s="464"/>
      <c r="I60" s="464"/>
      <c r="J60" s="464"/>
      <c r="K60" s="464"/>
      <c r="L60" s="464"/>
      <c r="M60" s="464"/>
      <c r="N60" s="464"/>
      <c r="O60" s="464"/>
      <c r="P60" s="464"/>
      <c r="Q60" s="464"/>
      <c r="R60" s="464"/>
      <c r="S60" s="464"/>
      <c r="T60" s="464"/>
      <c r="U60" s="464"/>
      <c r="V60" s="464"/>
      <c r="W60" s="464"/>
      <c r="X60" s="464"/>
      <c r="Y60" s="464"/>
      <c r="Z60" s="464"/>
      <c r="AA60" s="465"/>
    </row>
  </sheetData>
  <mergeCells count="4">
    <mergeCell ref="A1:B1"/>
    <mergeCell ref="V1:AA1"/>
    <mergeCell ref="B3:M15"/>
    <mergeCell ref="AN12:AY24"/>
  </mergeCells>
  <phoneticPr fontId="9"/>
  <conditionalFormatting sqref="AD11:AD22">
    <cfRule type="top10" dxfId="30" priority="2" rank="1"/>
  </conditionalFormatting>
  <conditionalFormatting sqref="AD29:AD34">
    <cfRule type="expression" dxfId="29" priority="1">
      <formula>$AD29&gt;0.5</formula>
    </cfRule>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59" man="1"/>
    <brk id="52"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5EE9E71F-864D-40DA-A06D-A7DC285C35B0}">
          <x14:formula1>
            <xm:f>業種リスト!$A$2:$A$14</xm:f>
          </x14:formula1>
          <xm:sqref>AP6:AR6</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7">
    <tabColor theme="9" tint="0.59999389629810485"/>
  </sheetPr>
  <dimension ref="A1:BA67"/>
  <sheetViews>
    <sheetView showGridLines="0" view="pageBreakPreview" zoomScaleNormal="100" zoomScaleSheetLayoutView="100" workbookViewId="0">
      <selection activeCell="N7" sqref="N7"/>
    </sheetView>
  </sheetViews>
  <sheetFormatPr defaultColWidth="10.28515625" defaultRowHeight="10.5"/>
  <cols>
    <col min="1" max="27" width="3.5703125" style="282" customWidth="1"/>
    <col min="28" max="28" width="1.7109375" style="282" customWidth="1"/>
    <col min="29" max="29" width="15.42578125" style="282" customWidth="1"/>
    <col min="30" max="36" width="11.85546875" style="282" customWidth="1"/>
    <col min="37" max="37" width="1.7109375" style="282" customWidth="1"/>
    <col min="38" max="38" width="15.42578125" style="282" customWidth="1"/>
    <col min="39" max="44" width="9.28515625" style="282" customWidth="1"/>
    <col min="45" max="45" width="6.85546875" style="282" bestFit="1" customWidth="1"/>
    <col min="46" max="46" width="15.7109375" style="282" customWidth="1"/>
    <col min="47" max="53" width="9.28515625" style="282" customWidth="1"/>
    <col min="54" max="16384" width="10.28515625" style="282"/>
  </cols>
  <sheetData>
    <row r="1" spans="1:44" ht="21" customHeight="1" thickBot="1">
      <c r="A1" s="902">
        <v>41</v>
      </c>
      <c r="B1" s="902"/>
      <c r="C1" s="496" t="s">
        <v>128</v>
      </c>
      <c r="D1" s="496"/>
      <c r="E1" s="496"/>
      <c r="F1" s="496"/>
      <c r="G1" s="496"/>
      <c r="H1" s="496"/>
      <c r="I1" s="496"/>
      <c r="J1" s="496"/>
      <c r="K1" s="496"/>
      <c r="L1" s="496"/>
      <c r="M1" s="496"/>
      <c r="N1" s="496"/>
      <c r="O1" s="496"/>
      <c r="P1" s="496"/>
      <c r="Q1" s="496"/>
      <c r="R1" s="496"/>
      <c r="S1" s="496"/>
      <c r="T1" s="496"/>
      <c r="U1" s="496"/>
      <c r="V1" s="905" t="s">
        <v>524</v>
      </c>
      <c r="W1" s="905"/>
      <c r="X1" s="905"/>
      <c r="Y1" s="905"/>
      <c r="Z1" s="905"/>
      <c r="AA1" s="905"/>
      <c r="AC1" s="398" t="s">
        <v>473</v>
      </c>
      <c r="AD1" s="398"/>
      <c r="AE1" s="398"/>
      <c r="AF1" s="398"/>
      <c r="AG1" s="398"/>
      <c r="AH1" s="398"/>
      <c r="AI1" s="398"/>
      <c r="AL1" s="398" t="s">
        <v>194</v>
      </c>
      <c r="AM1" s="398"/>
      <c r="AN1" s="398"/>
      <c r="AO1" s="398"/>
      <c r="AP1" s="398"/>
      <c r="AQ1" s="398"/>
      <c r="AR1" s="398"/>
    </row>
    <row r="2" spans="1:44">
      <c r="AC2" s="398"/>
      <c r="AD2" s="398"/>
      <c r="AE2" s="398"/>
      <c r="AF2" s="398"/>
      <c r="AG2" s="398"/>
      <c r="AH2" s="398"/>
      <c r="AI2" s="398"/>
      <c r="AL2" s="398"/>
      <c r="AM2" s="398"/>
      <c r="AN2" s="398"/>
      <c r="AO2" s="398"/>
      <c r="AP2" s="398"/>
      <c r="AQ2" s="398"/>
      <c r="AR2" s="398"/>
    </row>
    <row r="3" spans="1:44" ht="11.25" thickBot="1">
      <c r="B3" s="903" t="s">
        <v>884</v>
      </c>
      <c r="C3" s="907"/>
      <c r="D3" s="907"/>
      <c r="E3" s="907"/>
      <c r="F3" s="907"/>
      <c r="G3" s="907"/>
      <c r="H3" s="907"/>
      <c r="I3" s="907"/>
      <c r="J3" s="907"/>
      <c r="K3" s="907"/>
      <c r="L3" s="907"/>
      <c r="M3" s="907"/>
      <c r="O3" s="458"/>
      <c r="P3" s="459"/>
      <c r="Q3" s="459"/>
      <c r="R3" s="459"/>
      <c r="S3" s="459"/>
      <c r="T3" s="459"/>
      <c r="U3" s="459"/>
      <c r="V3" s="459"/>
      <c r="W3" s="459"/>
      <c r="X3" s="459"/>
      <c r="Y3" s="459"/>
      <c r="Z3" s="459"/>
      <c r="AA3" s="460"/>
      <c r="AC3" s="282" t="s">
        <v>188</v>
      </c>
      <c r="AL3" s="282" t="s">
        <v>188</v>
      </c>
    </row>
    <row r="4" spans="1:44" ht="24" customHeight="1" thickBot="1">
      <c r="B4" s="907"/>
      <c r="C4" s="907"/>
      <c r="D4" s="907"/>
      <c r="E4" s="907"/>
      <c r="F4" s="907"/>
      <c r="G4" s="907"/>
      <c r="H4" s="907"/>
      <c r="I4" s="907"/>
      <c r="J4" s="907"/>
      <c r="K4" s="907"/>
      <c r="L4" s="907"/>
      <c r="M4" s="907"/>
      <c r="O4" s="461"/>
      <c r="P4" s="291"/>
      <c r="Q4" s="291"/>
      <c r="R4" s="291"/>
      <c r="S4" s="291"/>
      <c r="T4" s="291"/>
      <c r="U4" s="291"/>
      <c r="V4" s="291"/>
      <c r="W4" s="291"/>
      <c r="X4" s="291"/>
      <c r="Y4" s="291"/>
      <c r="Z4" s="291"/>
      <c r="AA4" s="462"/>
      <c r="AC4" s="575"/>
      <c r="AD4" s="589" t="s">
        <v>278</v>
      </c>
      <c r="AE4" s="592" t="s">
        <v>279</v>
      </c>
      <c r="AF4" s="592" t="s">
        <v>280</v>
      </c>
      <c r="AG4" s="592" t="s">
        <v>281</v>
      </c>
      <c r="AH4" s="589" t="s">
        <v>127</v>
      </c>
      <c r="AI4" s="589" t="s">
        <v>282</v>
      </c>
      <c r="AL4" s="31"/>
      <c r="AM4" s="477" t="s">
        <v>571</v>
      </c>
      <c r="AN4" s="480" t="s">
        <v>228</v>
      </c>
      <c r="AO4" s="480" t="s">
        <v>229</v>
      </c>
      <c r="AP4" s="480" t="s">
        <v>230</v>
      </c>
      <c r="AQ4" s="475" t="s">
        <v>127</v>
      </c>
      <c r="AR4" s="476" t="s">
        <v>23</v>
      </c>
    </row>
    <row r="5" spans="1:44" ht="11.25" thickBot="1">
      <c r="B5" s="907"/>
      <c r="C5" s="907"/>
      <c r="D5" s="907"/>
      <c r="E5" s="907"/>
      <c r="F5" s="907"/>
      <c r="G5" s="907"/>
      <c r="H5" s="907"/>
      <c r="I5" s="907"/>
      <c r="J5" s="907"/>
      <c r="K5" s="907"/>
      <c r="L5" s="907"/>
      <c r="M5" s="907"/>
      <c r="O5" s="461"/>
      <c r="P5" s="291"/>
      <c r="Q5" s="291"/>
      <c r="R5" s="291"/>
      <c r="S5" s="291"/>
      <c r="T5" s="291"/>
      <c r="U5" s="291"/>
      <c r="V5" s="291"/>
      <c r="W5" s="291"/>
      <c r="X5" s="291"/>
      <c r="Y5" s="291"/>
      <c r="Z5" s="291"/>
      <c r="AA5" s="462"/>
      <c r="AC5" s="589" t="s">
        <v>558</v>
      </c>
      <c r="AD5" s="690">
        <f>AM5</f>
        <v>6.8965517241379309E-2</v>
      </c>
      <c r="AE5" s="690">
        <f>+AE32/$AS32</f>
        <v>0.10065237651444547</v>
      </c>
      <c r="AF5" s="690">
        <f>+AF32/$AS32</f>
        <v>0.16309412861136999</v>
      </c>
      <c r="AG5" s="690">
        <f>+AG32/$AS32</f>
        <v>9.9720410065237658E-2</v>
      </c>
      <c r="AH5" s="690">
        <f>+AH32/$AS32</f>
        <v>0.12115563839701771</v>
      </c>
      <c r="AI5" s="681">
        <f>+AI32/$AS32</f>
        <v>0.44641192917054984</v>
      </c>
      <c r="AL5" s="296" t="s">
        <v>558</v>
      </c>
      <c r="AM5" s="122">
        <f t="shared" ref="AM5:AR5" si="0">+AM32/$AS32</f>
        <v>6.8965517241379309E-2</v>
      </c>
      <c r="AN5" s="89">
        <f t="shared" si="0"/>
        <v>0.10065237651444547</v>
      </c>
      <c r="AO5" s="89">
        <f t="shared" si="0"/>
        <v>0.16309412861136999</v>
      </c>
      <c r="AP5" s="89">
        <f t="shared" si="0"/>
        <v>9.9720410065237658E-2</v>
      </c>
      <c r="AQ5" s="89">
        <f t="shared" si="0"/>
        <v>0.12115563839701771</v>
      </c>
      <c r="AR5" s="123">
        <f t="shared" si="0"/>
        <v>0.44641192917054984</v>
      </c>
    </row>
    <row r="6" spans="1:44" ht="11.25" thickBot="1">
      <c r="B6" s="907"/>
      <c r="C6" s="907"/>
      <c r="D6" s="907"/>
      <c r="E6" s="907"/>
      <c r="F6" s="907"/>
      <c r="G6" s="907"/>
      <c r="H6" s="907"/>
      <c r="I6" s="907"/>
      <c r="J6" s="907"/>
      <c r="K6" s="907"/>
      <c r="L6" s="907"/>
      <c r="M6" s="907"/>
      <c r="O6" s="461"/>
      <c r="P6" s="291"/>
      <c r="Q6" s="291"/>
      <c r="R6" s="291"/>
      <c r="S6" s="291"/>
      <c r="T6" s="291"/>
      <c r="U6" s="291"/>
      <c r="V6" s="291"/>
      <c r="W6" s="291"/>
      <c r="X6" s="291"/>
      <c r="Y6" s="291"/>
      <c r="Z6" s="291"/>
      <c r="AA6" s="462"/>
      <c r="AC6" s="282" t="s">
        <v>189</v>
      </c>
      <c r="AL6" s="282" t="s">
        <v>189</v>
      </c>
    </row>
    <row r="7" spans="1:44" ht="24" customHeight="1" thickBot="1">
      <c r="B7" s="907"/>
      <c r="C7" s="907"/>
      <c r="D7" s="907"/>
      <c r="E7" s="907"/>
      <c r="F7" s="907"/>
      <c r="G7" s="907"/>
      <c r="H7" s="907"/>
      <c r="I7" s="907"/>
      <c r="J7" s="907"/>
      <c r="K7" s="907"/>
      <c r="L7" s="907"/>
      <c r="M7" s="907"/>
      <c r="O7" s="461"/>
      <c r="P7" s="291"/>
      <c r="Q7" s="291"/>
      <c r="R7" s="291"/>
      <c r="S7" s="291"/>
      <c r="T7" s="291"/>
      <c r="U7" s="291"/>
      <c r="V7" s="291"/>
      <c r="W7" s="291"/>
      <c r="X7" s="291"/>
      <c r="Y7" s="291"/>
      <c r="Z7" s="291"/>
      <c r="AA7" s="462"/>
      <c r="AC7" s="575" t="s">
        <v>550</v>
      </c>
      <c r="AD7" s="589" t="s">
        <v>126</v>
      </c>
      <c r="AE7" s="592" t="s">
        <v>283</v>
      </c>
      <c r="AF7" s="592" t="s">
        <v>284</v>
      </c>
      <c r="AG7" s="592" t="s">
        <v>285</v>
      </c>
      <c r="AH7" s="589" t="s">
        <v>127</v>
      </c>
      <c r="AI7" s="589" t="s">
        <v>23</v>
      </c>
      <c r="AL7" s="31" t="s">
        <v>550</v>
      </c>
      <c r="AM7" s="477" t="s">
        <v>126</v>
      </c>
      <c r="AN7" s="480" t="s">
        <v>228</v>
      </c>
      <c r="AO7" s="480" t="s">
        <v>229</v>
      </c>
      <c r="AP7" s="480" t="s">
        <v>230</v>
      </c>
      <c r="AQ7" s="475" t="s">
        <v>127</v>
      </c>
      <c r="AR7" s="476" t="s">
        <v>23</v>
      </c>
    </row>
    <row r="8" spans="1:44">
      <c r="B8" s="907"/>
      <c r="C8" s="907"/>
      <c r="D8" s="907"/>
      <c r="E8" s="907"/>
      <c r="F8" s="907"/>
      <c r="G8" s="907"/>
      <c r="H8" s="907"/>
      <c r="I8" s="907"/>
      <c r="J8" s="907"/>
      <c r="K8" s="907"/>
      <c r="L8" s="907"/>
      <c r="M8" s="907"/>
      <c r="O8" s="461"/>
      <c r="P8" s="291"/>
      <c r="Q8" s="291"/>
      <c r="R8" s="291"/>
      <c r="S8" s="291"/>
      <c r="T8" s="291"/>
      <c r="U8" s="291"/>
      <c r="V8" s="291"/>
      <c r="W8" s="291"/>
      <c r="X8" s="291"/>
      <c r="Y8" s="291"/>
      <c r="Z8" s="291"/>
      <c r="AA8" s="462"/>
      <c r="AC8" s="573" t="s">
        <v>403</v>
      </c>
      <c r="AD8" s="690">
        <f t="shared" ref="AD8:AI8" si="1">AM20</f>
        <v>3.5242290748898682E-2</v>
      </c>
      <c r="AE8" s="690">
        <f t="shared" si="1"/>
        <v>3.9647577092511016E-2</v>
      </c>
      <c r="AF8" s="690">
        <f t="shared" si="1"/>
        <v>0.14096916299559473</v>
      </c>
      <c r="AG8" s="690">
        <f t="shared" si="1"/>
        <v>5.2863436123348019E-2</v>
      </c>
      <c r="AH8" s="690">
        <f t="shared" si="1"/>
        <v>8.8105726872246701E-2</v>
      </c>
      <c r="AI8" s="757">
        <f t="shared" si="1"/>
        <v>0.64317180616740088</v>
      </c>
      <c r="AL8" s="44" t="s">
        <v>557</v>
      </c>
      <c r="AM8" s="90" t="e">
        <f t="shared" ref="AM8:AR20" si="2">+AM35/$AS35</f>
        <v>#DIV/0!</v>
      </c>
      <c r="AN8" s="399" t="e">
        <f t="shared" si="2"/>
        <v>#DIV/0!</v>
      </c>
      <c r="AO8" s="399" t="e">
        <f t="shared" si="2"/>
        <v>#DIV/0!</v>
      </c>
      <c r="AP8" s="399" t="e">
        <f t="shared" si="2"/>
        <v>#DIV/0!</v>
      </c>
      <c r="AQ8" s="399" t="e">
        <f t="shared" si="2"/>
        <v>#DIV/0!</v>
      </c>
      <c r="AR8" s="400" t="e">
        <f t="shared" si="2"/>
        <v>#DIV/0!</v>
      </c>
    </row>
    <row r="9" spans="1:44">
      <c r="B9" s="907"/>
      <c r="C9" s="907"/>
      <c r="D9" s="907"/>
      <c r="E9" s="907"/>
      <c r="F9" s="907"/>
      <c r="G9" s="907"/>
      <c r="H9" s="907"/>
      <c r="I9" s="907"/>
      <c r="J9" s="907"/>
      <c r="K9" s="907"/>
      <c r="L9" s="907"/>
      <c r="M9" s="907"/>
      <c r="O9" s="461"/>
      <c r="P9" s="291"/>
      <c r="Q9" s="291"/>
      <c r="R9" s="291"/>
      <c r="S9" s="291"/>
      <c r="T9" s="291"/>
      <c r="U9" s="291"/>
      <c r="V9" s="291"/>
      <c r="W9" s="291"/>
      <c r="X9" s="291"/>
      <c r="Y9" s="291"/>
      <c r="Z9" s="291"/>
      <c r="AA9" s="462"/>
      <c r="AC9" s="683" t="s">
        <v>404</v>
      </c>
      <c r="AD9" s="690">
        <f t="shared" ref="AD9:AI9" si="3">AM19</f>
        <v>1.1976047904191617E-2</v>
      </c>
      <c r="AE9" s="690">
        <f t="shared" si="3"/>
        <v>0.12574850299401197</v>
      </c>
      <c r="AF9" s="690">
        <f t="shared" si="3"/>
        <v>0.27544910179640719</v>
      </c>
      <c r="AG9" s="690">
        <f t="shared" si="3"/>
        <v>0.11377245508982035</v>
      </c>
      <c r="AH9" s="690">
        <f t="shared" si="3"/>
        <v>0.15568862275449102</v>
      </c>
      <c r="AI9" s="757">
        <f t="shared" si="3"/>
        <v>0.31736526946107785</v>
      </c>
      <c r="AL9" s="7" t="s">
        <v>544</v>
      </c>
      <c r="AM9" s="96">
        <f t="shared" si="2"/>
        <v>3.7383177570093455E-2</v>
      </c>
      <c r="AN9" s="71">
        <f t="shared" si="2"/>
        <v>9.3457943925233641E-2</v>
      </c>
      <c r="AO9" s="71">
        <f t="shared" si="2"/>
        <v>0.15887850467289719</v>
      </c>
      <c r="AP9" s="71">
        <f t="shared" si="2"/>
        <v>0.10280373831775701</v>
      </c>
      <c r="AQ9" s="71">
        <f t="shared" si="2"/>
        <v>0.14018691588785046</v>
      </c>
      <c r="AR9" s="401">
        <f t="shared" si="2"/>
        <v>0.46728971962616822</v>
      </c>
    </row>
    <row r="10" spans="1:44">
      <c r="B10" s="907"/>
      <c r="C10" s="907"/>
      <c r="D10" s="907"/>
      <c r="E10" s="907"/>
      <c r="F10" s="907"/>
      <c r="G10" s="907"/>
      <c r="H10" s="907"/>
      <c r="I10" s="907"/>
      <c r="J10" s="907"/>
      <c r="K10" s="907"/>
      <c r="L10" s="907"/>
      <c r="M10" s="907"/>
      <c r="O10" s="461"/>
      <c r="P10" s="291"/>
      <c r="Q10" s="291"/>
      <c r="R10" s="291"/>
      <c r="S10" s="291"/>
      <c r="T10" s="291"/>
      <c r="U10" s="291"/>
      <c r="V10" s="291"/>
      <c r="W10" s="291"/>
      <c r="X10" s="291"/>
      <c r="Y10" s="291"/>
      <c r="Z10" s="291"/>
      <c r="AA10" s="462"/>
      <c r="AC10" s="573" t="s">
        <v>405</v>
      </c>
      <c r="AD10" s="690">
        <f t="shared" ref="AD10:AI10" si="4">AM18</f>
        <v>0</v>
      </c>
      <c r="AE10" s="690">
        <f t="shared" si="4"/>
        <v>0.16666666666666666</v>
      </c>
      <c r="AF10" s="690">
        <f t="shared" si="4"/>
        <v>0</v>
      </c>
      <c r="AG10" s="690">
        <f t="shared" si="4"/>
        <v>0.33333333333333331</v>
      </c>
      <c r="AH10" s="690">
        <f t="shared" si="4"/>
        <v>0</v>
      </c>
      <c r="AI10" s="757">
        <f t="shared" si="4"/>
        <v>0.5</v>
      </c>
      <c r="AL10" s="7" t="s">
        <v>545</v>
      </c>
      <c r="AM10" s="96">
        <f t="shared" si="2"/>
        <v>4.878048780487805E-2</v>
      </c>
      <c r="AN10" s="71">
        <f t="shared" si="2"/>
        <v>0.13008130081300814</v>
      </c>
      <c r="AO10" s="71">
        <f t="shared" si="2"/>
        <v>0.2032520325203252</v>
      </c>
      <c r="AP10" s="71">
        <f t="shared" si="2"/>
        <v>0.10569105691056911</v>
      </c>
      <c r="AQ10" s="71">
        <f t="shared" si="2"/>
        <v>8.943089430894309E-2</v>
      </c>
      <c r="AR10" s="401">
        <f t="shared" si="2"/>
        <v>0.42276422764227645</v>
      </c>
    </row>
    <row r="11" spans="1:44" ht="12" customHeight="1">
      <c r="B11" s="907"/>
      <c r="C11" s="907"/>
      <c r="D11" s="907"/>
      <c r="E11" s="907"/>
      <c r="F11" s="907"/>
      <c r="G11" s="907"/>
      <c r="H11" s="907"/>
      <c r="I11" s="907"/>
      <c r="J11" s="907"/>
      <c r="K11" s="907"/>
      <c r="L11" s="907"/>
      <c r="M11" s="907"/>
      <c r="O11" s="461"/>
      <c r="P11" s="291"/>
      <c r="Q11" s="291"/>
      <c r="R11" s="291"/>
      <c r="S11" s="291"/>
      <c r="T11" s="291"/>
      <c r="U11" s="291"/>
      <c r="V11" s="291"/>
      <c r="W11" s="291"/>
      <c r="X11" s="291"/>
      <c r="Y11" s="291"/>
      <c r="Z11" s="291"/>
      <c r="AA11" s="462"/>
      <c r="AC11" s="683" t="s">
        <v>689</v>
      </c>
      <c r="AD11" s="690">
        <f t="shared" ref="AD11:AI11" si="5">AM17</f>
        <v>0.15384615384615385</v>
      </c>
      <c r="AE11" s="690">
        <f t="shared" si="5"/>
        <v>7.6923076923076927E-2</v>
      </c>
      <c r="AF11" s="690">
        <f t="shared" si="5"/>
        <v>0</v>
      </c>
      <c r="AG11" s="690">
        <f t="shared" si="5"/>
        <v>7.6923076923076927E-2</v>
      </c>
      <c r="AH11" s="690">
        <f t="shared" si="5"/>
        <v>0.23076923076923078</v>
      </c>
      <c r="AI11" s="757">
        <f t="shared" si="5"/>
        <v>0.46153846153846156</v>
      </c>
      <c r="AL11" s="7" t="s">
        <v>543</v>
      </c>
      <c r="AM11" s="96">
        <f t="shared" si="2"/>
        <v>8.6956521739130432E-2</v>
      </c>
      <c r="AN11" s="71">
        <f t="shared" si="2"/>
        <v>8.6956521739130432E-2</v>
      </c>
      <c r="AO11" s="71">
        <f t="shared" si="2"/>
        <v>0.2608695652173913</v>
      </c>
      <c r="AP11" s="71">
        <f t="shared" si="2"/>
        <v>0.13043478260869565</v>
      </c>
      <c r="AQ11" s="71">
        <f t="shared" si="2"/>
        <v>8.6956521739130432E-2</v>
      </c>
      <c r="AR11" s="401">
        <f t="shared" si="2"/>
        <v>0.34782608695652173</v>
      </c>
    </row>
    <row r="12" spans="1:44">
      <c r="B12" s="907"/>
      <c r="C12" s="907"/>
      <c r="D12" s="907"/>
      <c r="E12" s="907"/>
      <c r="F12" s="907"/>
      <c r="G12" s="907"/>
      <c r="H12" s="907"/>
      <c r="I12" s="907"/>
      <c r="J12" s="907"/>
      <c r="K12" s="907"/>
      <c r="L12" s="907"/>
      <c r="M12" s="907"/>
      <c r="O12" s="461"/>
      <c r="P12" s="291"/>
      <c r="Q12" s="291"/>
      <c r="R12" s="291"/>
      <c r="S12" s="291"/>
      <c r="T12" s="291"/>
      <c r="U12" s="291"/>
      <c r="V12" s="291"/>
      <c r="W12" s="291"/>
      <c r="X12" s="291"/>
      <c r="Y12" s="291"/>
      <c r="Z12" s="291"/>
      <c r="AA12" s="462"/>
      <c r="AC12" s="573" t="s">
        <v>407</v>
      </c>
      <c r="AD12" s="690">
        <f t="shared" ref="AD12:AI12" si="6">AM16</f>
        <v>0.10526315789473684</v>
      </c>
      <c r="AE12" s="690">
        <f t="shared" si="6"/>
        <v>6.8421052631578952E-2</v>
      </c>
      <c r="AF12" s="690">
        <f t="shared" si="6"/>
        <v>0.16315789473684211</v>
      </c>
      <c r="AG12" s="690">
        <f t="shared" si="6"/>
        <v>9.4736842105263161E-2</v>
      </c>
      <c r="AH12" s="690">
        <f t="shared" si="6"/>
        <v>0.12105263157894737</v>
      </c>
      <c r="AI12" s="757">
        <f t="shared" si="6"/>
        <v>0.44736842105263158</v>
      </c>
      <c r="AL12" s="7" t="s">
        <v>542</v>
      </c>
      <c r="AM12" s="96">
        <f t="shared" si="2"/>
        <v>0.17333333333333334</v>
      </c>
      <c r="AN12" s="71">
        <f t="shared" si="2"/>
        <v>0.16666666666666666</v>
      </c>
      <c r="AO12" s="71">
        <f t="shared" si="2"/>
        <v>6.6666666666666666E-2</v>
      </c>
      <c r="AP12" s="71">
        <f t="shared" si="2"/>
        <v>0.14000000000000001</v>
      </c>
      <c r="AQ12" s="71">
        <f t="shared" si="2"/>
        <v>0.18</v>
      </c>
      <c r="AR12" s="401">
        <f t="shared" si="2"/>
        <v>0.27333333333333332</v>
      </c>
    </row>
    <row r="13" spans="1:44" ht="12" customHeight="1">
      <c r="B13" s="907"/>
      <c r="C13" s="907"/>
      <c r="D13" s="907"/>
      <c r="E13" s="907"/>
      <c r="F13" s="907"/>
      <c r="G13" s="907"/>
      <c r="H13" s="907"/>
      <c r="I13" s="907"/>
      <c r="J13" s="907"/>
      <c r="K13" s="907"/>
      <c r="L13" s="907"/>
      <c r="M13" s="907"/>
      <c r="O13" s="463"/>
      <c r="P13" s="464"/>
      <c r="Q13" s="464"/>
      <c r="R13" s="464"/>
      <c r="S13" s="464"/>
      <c r="T13" s="464"/>
      <c r="U13" s="464"/>
      <c r="V13" s="464"/>
      <c r="W13" s="464"/>
      <c r="X13" s="464"/>
      <c r="Y13" s="464"/>
      <c r="Z13" s="464"/>
      <c r="AA13" s="465"/>
      <c r="AC13" s="683" t="s">
        <v>408</v>
      </c>
      <c r="AD13" s="690">
        <f t="shared" ref="AD13:AI13" si="7">AM15</f>
        <v>0</v>
      </c>
      <c r="AE13" s="690">
        <f t="shared" si="7"/>
        <v>0.125</v>
      </c>
      <c r="AF13" s="690">
        <f t="shared" si="7"/>
        <v>6.25E-2</v>
      </c>
      <c r="AG13" s="690">
        <f t="shared" si="7"/>
        <v>6.25E-2</v>
      </c>
      <c r="AH13" s="690">
        <f t="shared" si="7"/>
        <v>6.25E-2</v>
      </c>
      <c r="AI13" s="757">
        <f t="shared" si="7"/>
        <v>0.6875</v>
      </c>
      <c r="AL13" s="7" t="s">
        <v>541</v>
      </c>
      <c r="AM13" s="96">
        <f t="shared" si="2"/>
        <v>0.12121212121212122</v>
      </c>
      <c r="AN13" s="71">
        <f t="shared" si="2"/>
        <v>0.24242424242424243</v>
      </c>
      <c r="AO13" s="71">
        <f t="shared" si="2"/>
        <v>0.18181818181818182</v>
      </c>
      <c r="AP13" s="71">
        <f t="shared" si="2"/>
        <v>0.12121212121212122</v>
      </c>
      <c r="AQ13" s="71">
        <f t="shared" si="2"/>
        <v>3.0303030303030304E-2</v>
      </c>
      <c r="AR13" s="401">
        <f t="shared" si="2"/>
        <v>0.30303030303030304</v>
      </c>
    </row>
    <row r="14" spans="1:44">
      <c r="O14" s="291"/>
      <c r="P14" s="291"/>
      <c r="Q14" s="291"/>
      <c r="R14" s="291"/>
      <c r="S14" s="291"/>
      <c r="T14" s="291"/>
      <c r="U14" s="291"/>
      <c r="V14" s="291"/>
      <c r="W14" s="291"/>
      <c r="X14" s="291"/>
      <c r="Y14" s="291"/>
      <c r="Z14" s="291"/>
      <c r="AA14" s="291"/>
      <c r="AC14" s="573" t="s">
        <v>409</v>
      </c>
      <c r="AD14" s="690">
        <f t="shared" ref="AD14:AI14" si="8">AM14</f>
        <v>0</v>
      </c>
      <c r="AE14" s="690">
        <f t="shared" si="8"/>
        <v>0</v>
      </c>
      <c r="AF14" s="690">
        <f t="shared" si="8"/>
        <v>5.5555555555555552E-2</v>
      </c>
      <c r="AG14" s="690">
        <f t="shared" si="8"/>
        <v>0.1111111111111111</v>
      </c>
      <c r="AH14" s="690">
        <f t="shared" si="8"/>
        <v>5.5555555555555552E-2</v>
      </c>
      <c r="AI14" s="757">
        <f t="shared" si="8"/>
        <v>0.77777777777777779</v>
      </c>
      <c r="AL14" s="7" t="s">
        <v>546</v>
      </c>
      <c r="AM14" s="96">
        <f t="shared" si="2"/>
        <v>0</v>
      </c>
      <c r="AN14" s="71">
        <f t="shared" si="2"/>
        <v>0</v>
      </c>
      <c r="AO14" s="71">
        <f t="shared" si="2"/>
        <v>5.5555555555555552E-2</v>
      </c>
      <c r="AP14" s="71">
        <f t="shared" si="2"/>
        <v>0.1111111111111111</v>
      </c>
      <c r="AQ14" s="71">
        <f t="shared" si="2"/>
        <v>5.5555555555555552E-2</v>
      </c>
      <c r="AR14" s="401">
        <f t="shared" si="2"/>
        <v>0.77777777777777779</v>
      </c>
    </row>
    <row r="15" spans="1:44" ht="10.5" customHeight="1">
      <c r="A15" s="458"/>
      <c r="B15" s="459"/>
      <c r="C15" s="459"/>
      <c r="D15" s="459"/>
      <c r="E15" s="459"/>
      <c r="F15" s="459"/>
      <c r="G15" s="459"/>
      <c r="H15" s="459"/>
      <c r="I15" s="459"/>
      <c r="J15" s="459"/>
      <c r="K15" s="459"/>
      <c r="L15" s="459"/>
      <c r="M15" s="459"/>
      <c r="N15" s="459"/>
      <c r="O15" s="459"/>
      <c r="P15" s="459"/>
      <c r="Q15" s="459"/>
      <c r="R15" s="459"/>
      <c r="S15" s="459"/>
      <c r="T15" s="459"/>
      <c r="U15" s="459"/>
      <c r="V15" s="459"/>
      <c r="W15" s="459"/>
      <c r="X15" s="459"/>
      <c r="Y15" s="459"/>
      <c r="Z15" s="459"/>
      <c r="AA15" s="460"/>
      <c r="AC15" s="683" t="s">
        <v>410</v>
      </c>
      <c r="AD15" s="690">
        <f t="shared" ref="AD15:AI15" si="9">AM13</f>
        <v>0.12121212121212122</v>
      </c>
      <c r="AE15" s="690">
        <f t="shared" si="9"/>
        <v>0.24242424242424243</v>
      </c>
      <c r="AF15" s="690">
        <f t="shared" si="9"/>
        <v>0.18181818181818182</v>
      </c>
      <c r="AG15" s="690">
        <f t="shared" si="9"/>
        <v>0.12121212121212122</v>
      </c>
      <c r="AH15" s="690">
        <f t="shared" si="9"/>
        <v>3.0303030303030304E-2</v>
      </c>
      <c r="AI15" s="757">
        <f t="shared" si="9"/>
        <v>0.30303030303030304</v>
      </c>
      <c r="AL15" s="7" t="s">
        <v>540</v>
      </c>
      <c r="AM15" s="96">
        <f t="shared" si="2"/>
        <v>0</v>
      </c>
      <c r="AN15" s="71">
        <f t="shared" si="2"/>
        <v>0.125</v>
      </c>
      <c r="AO15" s="71">
        <f t="shared" si="2"/>
        <v>6.25E-2</v>
      </c>
      <c r="AP15" s="71">
        <f t="shared" si="2"/>
        <v>6.25E-2</v>
      </c>
      <c r="AQ15" s="71">
        <f t="shared" si="2"/>
        <v>6.25E-2</v>
      </c>
      <c r="AR15" s="401">
        <f t="shared" si="2"/>
        <v>0.6875</v>
      </c>
    </row>
    <row r="16" spans="1:44" ht="10.5" customHeight="1">
      <c r="A16" s="461"/>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462"/>
      <c r="AC16" s="573" t="s">
        <v>750</v>
      </c>
      <c r="AD16" s="690">
        <f t="shared" ref="AD16:AI16" si="10">AM12</f>
        <v>0.17333333333333334</v>
      </c>
      <c r="AE16" s="690">
        <f t="shared" si="10"/>
        <v>0.16666666666666666</v>
      </c>
      <c r="AF16" s="690">
        <f t="shared" si="10"/>
        <v>6.6666666666666666E-2</v>
      </c>
      <c r="AG16" s="690">
        <f t="shared" si="10"/>
        <v>0.14000000000000001</v>
      </c>
      <c r="AH16" s="690">
        <f t="shared" si="10"/>
        <v>0.18</v>
      </c>
      <c r="AI16" s="757">
        <f t="shared" si="10"/>
        <v>0.27333333333333332</v>
      </c>
      <c r="AL16" s="7" t="s">
        <v>539</v>
      </c>
      <c r="AM16" s="96">
        <f t="shared" si="2"/>
        <v>0.10526315789473684</v>
      </c>
      <c r="AN16" s="71">
        <f t="shared" si="2"/>
        <v>6.8421052631578952E-2</v>
      </c>
      <c r="AO16" s="71">
        <f t="shared" si="2"/>
        <v>0.16315789473684211</v>
      </c>
      <c r="AP16" s="71">
        <f t="shared" si="2"/>
        <v>9.4736842105263161E-2</v>
      </c>
      <c r="AQ16" s="71">
        <f t="shared" si="2"/>
        <v>0.12105263157894737</v>
      </c>
      <c r="AR16" s="401">
        <f t="shared" si="2"/>
        <v>0.44736842105263158</v>
      </c>
    </row>
    <row r="17" spans="1:53" ht="10.5" customHeight="1">
      <c r="A17" s="461"/>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462"/>
      <c r="AC17" s="683" t="s">
        <v>412</v>
      </c>
      <c r="AD17" s="690">
        <f t="shared" ref="AD17:AI17" si="11">AM11</f>
        <v>8.6956521739130432E-2</v>
      </c>
      <c r="AE17" s="690">
        <f t="shared" si="11"/>
        <v>8.6956521739130432E-2</v>
      </c>
      <c r="AF17" s="690">
        <f t="shared" si="11"/>
        <v>0.2608695652173913</v>
      </c>
      <c r="AG17" s="690">
        <f t="shared" si="11"/>
        <v>0.13043478260869565</v>
      </c>
      <c r="AH17" s="690">
        <f t="shared" si="11"/>
        <v>8.6956521739130432E-2</v>
      </c>
      <c r="AI17" s="757">
        <f t="shared" si="11"/>
        <v>0.34782608695652173</v>
      </c>
      <c r="AL17" s="7" t="s">
        <v>538</v>
      </c>
      <c r="AM17" s="96">
        <f t="shared" si="2"/>
        <v>0.15384615384615385</v>
      </c>
      <c r="AN17" s="71">
        <f t="shared" si="2"/>
        <v>7.6923076923076927E-2</v>
      </c>
      <c r="AO17" s="71">
        <f t="shared" si="2"/>
        <v>0</v>
      </c>
      <c r="AP17" s="71">
        <f t="shared" si="2"/>
        <v>7.6923076923076927E-2</v>
      </c>
      <c r="AQ17" s="71">
        <f t="shared" si="2"/>
        <v>0.23076923076923078</v>
      </c>
      <c r="AR17" s="401">
        <f t="shared" si="2"/>
        <v>0.46153846153846156</v>
      </c>
    </row>
    <row r="18" spans="1:53" ht="10.5" customHeight="1">
      <c r="A18" s="461"/>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462"/>
      <c r="AC18" s="573" t="s">
        <v>413</v>
      </c>
      <c r="AD18" s="690">
        <f t="shared" ref="AD18:AI18" si="12">AM10</f>
        <v>4.878048780487805E-2</v>
      </c>
      <c r="AE18" s="690">
        <f t="shared" si="12"/>
        <v>0.13008130081300814</v>
      </c>
      <c r="AF18" s="690">
        <f t="shared" si="12"/>
        <v>0.2032520325203252</v>
      </c>
      <c r="AG18" s="690">
        <f t="shared" si="12"/>
        <v>0.10569105691056911</v>
      </c>
      <c r="AH18" s="690">
        <f t="shared" si="12"/>
        <v>8.943089430894309E-2</v>
      </c>
      <c r="AI18" s="757">
        <f t="shared" si="12"/>
        <v>0.42276422764227645</v>
      </c>
      <c r="AL18" s="7" t="s">
        <v>537</v>
      </c>
      <c r="AM18" s="96">
        <f t="shared" si="2"/>
        <v>0</v>
      </c>
      <c r="AN18" s="71">
        <f t="shared" si="2"/>
        <v>0.16666666666666666</v>
      </c>
      <c r="AO18" s="71">
        <f t="shared" si="2"/>
        <v>0</v>
      </c>
      <c r="AP18" s="71">
        <f t="shared" si="2"/>
        <v>0.33333333333333331</v>
      </c>
      <c r="AQ18" s="71">
        <f t="shared" si="2"/>
        <v>0</v>
      </c>
      <c r="AR18" s="401">
        <f t="shared" si="2"/>
        <v>0.5</v>
      </c>
    </row>
    <row r="19" spans="1:53" ht="10.5" customHeight="1">
      <c r="A19" s="461"/>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462"/>
      <c r="AC19" s="683" t="s">
        <v>414</v>
      </c>
      <c r="AD19" s="757">
        <f t="shared" ref="AD19:AI19" si="13">AM9</f>
        <v>3.7383177570093455E-2</v>
      </c>
      <c r="AE19" s="757">
        <f t="shared" si="13"/>
        <v>9.3457943925233641E-2</v>
      </c>
      <c r="AF19" s="757">
        <f t="shared" si="13"/>
        <v>0.15887850467289719</v>
      </c>
      <c r="AG19" s="757">
        <f t="shared" si="13"/>
        <v>0.10280373831775701</v>
      </c>
      <c r="AH19" s="757">
        <f t="shared" si="13"/>
        <v>0.14018691588785046</v>
      </c>
      <c r="AI19" s="757">
        <f t="shared" si="13"/>
        <v>0.46728971962616822</v>
      </c>
      <c r="AL19" s="16" t="s">
        <v>547</v>
      </c>
      <c r="AM19" s="96">
        <f t="shared" si="2"/>
        <v>1.1976047904191617E-2</v>
      </c>
      <c r="AN19" s="71">
        <f t="shared" si="2"/>
        <v>0.12574850299401197</v>
      </c>
      <c r="AO19" s="71">
        <f t="shared" si="2"/>
        <v>0.27544910179640719</v>
      </c>
      <c r="AP19" s="71">
        <f t="shared" si="2"/>
        <v>0.11377245508982035</v>
      </c>
      <c r="AQ19" s="71">
        <f t="shared" si="2"/>
        <v>0.15568862275449102</v>
      </c>
      <c r="AR19" s="401">
        <f t="shared" si="2"/>
        <v>0.31736526946107785</v>
      </c>
    </row>
    <row r="20" spans="1:53" ht="11.25" customHeight="1" thickBot="1">
      <c r="A20" s="461"/>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462"/>
      <c r="AC20" s="573" t="s">
        <v>23</v>
      </c>
      <c r="AD20" s="681" t="e">
        <f t="shared" ref="AD20:AI20" si="14">AM8</f>
        <v>#DIV/0!</v>
      </c>
      <c r="AE20" s="681" t="e">
        <f t="shared" si="14"/>
        <v>#DIV/0!</v>
      </c>
      <c r="AF20" s="681" t="e">
        <f t="shared" si="14"/>
        <v>#DIV/0!</v>
      </c>
      <c r="AG20" s="681" t="e">
        <f t="shared" si="14"/>
        <v>#DIV/0!</v>
      </c>
      <c r="AH20" s="681" t="e">
        <f t="shared" si="14"/>
        <v>#DIV/0!</v>
      </c>
      <c r="AI20" s="681" t="e">
        <f t="shared" si="14"/>
        <v>#DIV/0!</v>
      </c>
      <c r="AL20" s="10" t="s">
        <v>548</v>
      </c>
      <c r="AM20" s="55">
        <f t="shared" si="2"/>
        <v>3.5242290748898682E-2</v>
      </c>
      <c r="AN20" s="78">
        <f t="shared" si="2"/>
        <v>3.9647577092511016E-2</v>
      </c>
      <c r="AO20" s="78">
        <f t="shared" si="2"/>
        <v>0.14096916299559473</v>
      </c>
      <c r="AP20" s="78">
        <f t="shared" si="2"/>
        <v>5.2863436123348019E-2</v>
      </c>
      <c r="AQ20" s="78">
        <f t="shared" si="2"/>
        <v>8.8105726872246701E-2</v>
      </c>
      <c r="AR20" s="402">
        <f t="shared" si="2"/>
        <v>0.64317180616740088</v>
      </c>
    </row>
    <row r="21" spans="1:53" ht="11.25" customHeight="1" thickBot="1">
      <c r="A21" s="461"/>
      <c r="B21" s="291"/>
      <c r="C21" s="291"/>
      <c r="D21" s="291"/>
      <c r="E21" s="291"/>
      <c r="F21" s="291"/>
      <c r="G21" s="291"/>
      <c r="H21" s="291"/>
      <c r="I21" s="291"/>
      <c r="J21" s="291"/>
      <c r="K21" s="291"/>
      <c r="L21" s="291"/>
      <c r="M21" s="291"/>
      <c r="N21" s="291"/>
      <c r="O21" s="291"/>
      <c r="P21" s="291"/>
      <c r="Q21" s="291"/>
      <c r="R21" s="291"/>
      <c r="S21" s="291"/>
      <c r="T21" s="291"/>
      <c r="U21" s="291"/>
      <c r="V21" s="291"/>
      <c r="W21" s="291"/>
      <c r="X21" s="291"/>
      <c r="Y21" s="291"/>
      <c r="Z21" s="291"/>
      <c r="AA21" s="462"/>
      <c r="AC21" s="282" t="s">
        <v>190</v>
      </c>
      <c r="AL21" s="282" t="s">
        <v>190</v>
      </c>
    </row>
    <row r="22" spans="1:53" ht="24" customHeight="1" thickBot="1">
      <c r="A22" s="461"/>
      <c r="B22" s="291"/>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462"/>
      <c r="AC22" s="575" t="s">
        <v>8</v>
      </c>
      <c r="AD22" s="589" t="s">
        <v>126</v>
      </c>
      <c r="AE22" s="592" t="s">
        <v>286</v>
      </c>
      <c r="AF22" s="592" t="s">
        <v>287</v>
      </c>
      <c r="AG22" s="592" t="s">
        <v>288</v>
      </c>
      <c r="AH22" s="589" t="s">
        <v>127</v>
      </c>
      <c r="AI22" s="589" t="s">
        <v>23</v>
      </c>
      <c r="AL22" s="31" t="s">
        <v>8</v>
      </c>
      <c r="AM22" s="477" t="s">
        <v>126</v>
      </c>
      <c r="AN22" s="480" t="s">
        <v>228</v>
      </c>
      <c r="AO22" s="480" t="s">
        <v>229</v>
      </c>
      <c r="AP22" s="480" t="s">
        <v>230</v>
      </c>
      <c r="AQ22" s="475" t="s">
        <v>127</v>
      </c>
      <c r="AR22" s="476" t="s">
        <v>23</v>
      </c>
    </row>
    <row r="23" spans="1:53" ht="10.5" customHeight="1">
      <c r="A23" s="461"/>
      <c r="B23" s="291"/>
      <c r="C23" s="291"/>
      <c r="D23" s="291"/>
      <c r="E23" s="291"/>
      <c r="F23" s="291"/>
      <c r="G23" s="291"/>
      <c r="H23" s="291"/>
      <c r="I23" s="291"/>
      <c r="J23" s="291"/>
      <c r="K23" s="291"/>
      <c r="L23" s="291"/>
      <c r="M23" s="291"/>
      <c r="N23" s="291"/>
      <c r="O23" s="291"/>
      <c r="P23" s="291"/>
      <c r="Q23" s="291"/>
      <c r="R23" s="291"/>
      <c r="S23" s="291"/>
      <c r="T23" s="291"/>
      <c r="U23" s="291"/>
      <c r="V23" s="291"/>
      <c r="W23" s="291"/>
      <c r="X23" s="291"/>
      <c r="Y23" s="291"/>
      <c r="Z23" s="291"/>
      <c r="AA23" s="462"/>
      <c r="AC23" s="577" t="s">
        <v>415</v>
      </c>
      <c r="AD23" s="690">
        <f t="shared" ref="AD23:AI23" si="15">AM28</f>
        <v>8.8235294117647065E-2</v>
      </c>
      <c r="AE23" s="690">
        <f t="shared" si="15"/>
        <v>0.1092436974789916</v>
      </c>
      <c r="AF23" s="690">
        <f t="shared" si="15"/>
        <v>0.15126050420168066</v>
      </c>
      <c r="AG23" s="690">
        <f t="shared" si="15"/>
        <v>9.4537815126050417E-2</v>
      </c>
      <c r="AH23" s="690">
        <f t="shared" si="15"/>
        <v>0.11134453781512606</v>
      </c>
      <c r="AI23" s="681">
        <f t="shared" si="15"/>
        <v>0.44537815126050423</v>
      </c>
      <c r="AL23" s="106" t="s">
        <v>555</v>
      </c>
      <c r="AM23" s="90">
        <f t="shared" ref="AM23:AR28" si="16">+AM51/$AS51</f>
        <v>0</v>
      </c>
      <c r="AN23" s="399">
        <f t="shared" si="16"/>
        <v>0</v>
      </c>
      <c r="AO23" s="399">
        <f t="shared" si="16"/>
        <v>0</v>
      </c>
      <c r="AP23" s="399">
        <f t="shared" si="16"/>
        <v>0.2857142857142857</v>
      </c>
      <c r="AQ23" s="399">
        <f t="shared" si="16"/>
        <v>0.14285714285714285</v>
      </c>
      <c r="AR23" s="400">
        <f t="shared" si="16"/>
        <v>0.5714285714285714</v>
      </c>
    </row>
    <row r="24" spans="1:53" ht="10.5" customHeight="1">
      <c r="A24" s="461"/>
      <c r="B24" s="291"/>
      <c r="C24" s="291"/>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462"/>
      <c r="AC24" s="577" t="s">
        <v>416</v>
      </c>
      <c r="AD24" s="690">
        <f t="shared" ref="AD24:AI24" si="17">AM27</f>
        <v>6.9767441860465115E-2</v>
      </c>
      <c r="AE24" s="690">
        <f t="shared" si="17"/>
        <v>8.9700996677740868E-2</v>
      </c>
      <c r="AF24" s="690">
        <f t="shared" si="17"/>
        <v>0.14285714285714285</v>
      </c>
      <c r="AG24" s="690">
        <f t="shared" si="17"/>
        <v>9.634551495016612E-2</v>
      </c>
      <c r="AH24" s="690">
        <f t="shared" si="17"/>
        <v>0.10963455149501661</v>
      </c>
      <c r="AI24" s="681">
        <f t="shared" si="17"/>
        <v>0.49169435215946844</v>
      </c>
      <c r="AL24" s="108" t="s">
        <v>432</v>
      </c>
      <c r="AM24" s="96">
        <f t="shared" si="16"/>
        <v>0</v>
      </c>
      <c r="AN24" s="71">
        <f t="shared" si="16"/>
        <v>7.1428571428571425E-2</v>
      </c>
      <c r="AO24" s="71">
        <f t="shared" si="16"/>
        <v>0.2857142857142857</v>
      </c>
      <c r="AP24" s="71">
        <f t="shared" si="16"/>
        <v>7.1428571428571425E-2</v>
      </c>
      <c r="AQ24" s="71">
        <f t="shared" si="16"/>
        <v>0.14285714285714285</v>
      </c>
      <c r="AR24" s="401">
        <f t="shared" si="16"/>
        <v>0.42857142857142855</v>
      </c>
    </row>
    <row r="25" spans="1:53" ht="10.5" customHeight="1">
      <c r="A25" s="461"/>
      <c r="B25" s="291"/>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462"/>
      <c r="AC25" s="577" t="s">
        <v>417</v>
      </c>
      <c r="AD25" s="690">
        <f t="shared" ref="AD25:AI25" si="18">AM26</f>
        <v>4.5267489711934158E-2</v>
      </c>
      <c r="AE25" s="690">
        <f t="shared" si="18"/>
        <v>9.4650205761316872E-2</v>
      </c>
      <c r="AF25" s="690">
        <f t="shared" si="18"/>
        <v>0.20164609053497942</v>
      </c>
      <c r="AG25" s="690">
        <f t="shared" si="18"/>
        <v>0.102880658436214</v>
      </c>
      <c r="AH25" s="690">
        <f t="shared" si="18"/>
        <v>0.1440329218106996</v>
      </c>
      <c r="AI25" s="681">
        <f t="shared" si="18"/>
        <v>0.41152263374485598</v>
      </c>
      <c r="AL25" s="108" t="s">
        <v>433</v>
      </c>
      <c r="AM25" s="96">
        <f t="shared" si="16"/>
        <v>0</v>
      </c>
      <c r="AN25" s="71">
        <f t="shared" si="16"/>
        <v>0.15625</v>
      </c>
      <c r="AO25" s="71">
        <f t="shared" si="16"/>
        <v>0.21875</v>
      </c>
      <c r="AP25" s="71">
        <f t="shared" si="16"/>
        <v>0.15625</v>
      </c>
      <c r="AQ25" s="71">
        <f t="shared" si="16"/>
        <v>0.1875</v>
      </c>
      <c r="AR25" s="401">
        <f t="shared" si="16"/>
        <v>0.28125</v>
      </c>
    </row>
    <row r="26" spans="1:53" ht="10.5" customHeight="1">
      <c r="A26" s="461"/>
      <c r="B26" s="291"/>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462"/>
      <c r="AC26" s="577" t="s">
        <v>418</v>
      </c>
      <c r="AD26" s="690">
        <f t="shared" ref="AD26:AI26" si="19">AM25</f>
        <v>0</v>
      </c>
      <c r="AE26" s="690">
        <f t="shared" si="19"/>
        <v>0.15625</v>
      </c>
      <c r="AF26" s="690">
        <f t="shared" si="19"/>
        <v>0.21875</v>
      </c>
      <c r="AG26" s="690">
        <f t="shared" si="19"/>
        <v>0.15625</v>
      </c>
      <c r="AH26" s="690">
        <f t="shared" si="19"/>
        <v>0.1875</v>
      </c>
      <c r="AI26" s="681">
        <f t="shared" si="19"/>
        <v>0.28125</v>
      </c>
      <c r="AL26" s="108" t="s">
        <v>434</v>
      </c>
      <c r="AM26" s="96">
        <f t="shared" si="16"/>
        <v>4.5267489711934158E-2</v>
      </c>
      <c r="AN26" s="71">
        <f t="shared" si="16"/>
        <v>9.4650205761316872E-2</v>
      </c>
      <c r="AO26" s="71">
        <f t="shared" si="16"/>
        <v>0.20164609053497942</v>
      </c>
      <c r="AP26" s="71">
        <f t="shared" si="16"/>
        <v>0.102880658436214</v>
      </c>
      <c r="AQ26" s="71">
        <f t="shared" si="16"/>
        <v>0.1440329218106996</v>
      </c>
      <c r="AR26" s="401">
        <f t="shared" si="16"/>
        <v>0.41152263374485598</v>
      </c>
    </row>
    <row r="27" spans="1:53" ht="10.5" customHeight="1">
      <c r="A27" s="461"/>
      <c r="B27" s="291"/>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462"/>
      <c r="AC27" s="577" t="s">
        <v>419</v>
      </c>
      <c r="AD27" s="690">
        <f t="shared" ref="AD27:AI27" si="20">AM24</f>
        <v>0</v>
      </c>
      <c r="AE27" s="690">
        <f t="shared" si="20"/>
        <v>7.1428571428571425E-2</v>
      </c>
      <c r="AF27" s="690">
        <f t="shared" si="20"/>
        <v>0.2857142857142857</v>
      </c>
      <c r="AG27" s="690">
        <f t="shared" si="20"/>
        <v>7.1428571428571425E-2</v>
      </c>
      <c r="AH27" s="690">
        <f t="shared" si="20"/>
        <v>0.14285714285714285</v>
      </c>
      <c r="AI27" s="681">
        <f t="shared" si="20"/>
        <v>0.42857142857142855</v>
      </c>
      <c r="AL27" s="108" t="s">
        <v>435</v>
      </c>
      <c r="AM27" s="96">
        <f t="shared" si="16"/>
        <v>6.9767441860465115E-2</v>
      </c>
      <c r="AN27" s="71">
        <f t="shared" si="16"/>
        <v>8.9700996677740868E-2</v>
      </c>
      <c r="AO27" s="71">
        <f t="shared" si="16"/>
        <v>0.14285714285714285</v>
      </c>
      <c r="AP27" s="71">
        <f t="shared" si="16"/>
        <v>9.634551495016612E-2</v>
      </c>
      <c r="AQ27" s="71">
        <f t="shared" si="16"/>
        <v>0.10963455149501661</v>
      </c>
      <c r="AR27" s="401">
        <f t="shared" si="16"/>
        <v>0.49169435215946844</v>
      </c>
    </row>
    <row r="28" spans="1:53" ht="11.25" thickBot="1">
      <c r="A28" s="461"/>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462"/>
      <c r="AC28" s="577" t="s">
        <v>420</v>
      </c>
      <c r="AD28" s="690">
        <f t="shared" ref="AD28:AI28" si="21">AM23</f>
        <v>0</v>
      </c>
      <c r="AE28" s="690">
        <f t="shared" si="21"/>
        <v>0</v>
      </c>
      <c r="AF28" s="690">
        <f t="shared" si="21"/>
        <v>0</v>
      </c>
      <c r="AG28" s="690">
        <f t="shared" si="21"/>
        <v>0.2857142857142857</v>
      </c>
      <c r="AH28" s="690">
        <f t="shared" si="21"/>
        <v>0.14285714285714285</v>
      </c>
      <c r="AI28" s="681">
        <f t="shared" si="21"/>
        <v>0.5714285714285714</v>
      </c>
      <c r="AL28" s="129" t="s">
        <v>436</v>
      </c>
      <c r="AM28" s="55">
        <f t="shared" si="16"/>
        <v>8.8235294117647065E-2</v>
      </c>
      <c r="AN28" s="78">
        <f t="shared" si="16"/>
        <v>0.1092436974789916</v>
      </c>
      <c r="AO28" s="78">
        <f t="shared" si="16"/>
        <v>0.15126050420168066</v>
      </c>
      <c r="AP28" s="78">
        <f t="shared" si="16"/>
        <v>9.4537815126050417E-2</v>
      </c>
      <c r="AQ28" s="78">
        <f t="shared" si="16"/>
        <v>0.11134453781512606</v>
      </c>
      <c r="AR28" s="402">
        <f t="shared" si="16"/>
        <v>0.44537815126050423</v>
      </c>
    </row>
    <row r="29" spans="1:53">
      <c r="A29" s="461"/>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462"/>
      <c r="AC29" s="398"/>
      <c r="AD29" s="398"/>
      <c r="AE29" s="398"/>
      <c r="AF29" s="398"/>
      <c r="AG29" s="398"/>
      <c r="AH29" s="398"/>
      <c r="AI29" s="398"/>
      <c r="AL29" s="398"/>
      <c r="AM29" s="398"/>
      <c r="AN29" s="398"/>
      <c r="AO29" s="398"/>
      <c r="AP29" s="398"/>
      <c r="AQ29" s="398"/>
      <c r="AR29" s="398"/>
    </row>
    <row r="30" spans="1:53" ht="11.25" thickBot="1">
      <c r="A30" s="461"/>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462"/>
      <c r="AC30" s="282" t="s">
        <v>191</v>
      </c>
      <c r="AL30" s="282" t="s">
        <v>191</v>
      </c>
      <c r="AU30" s="312"/>
      <c r="AV30" s="312"/>
      <c r="AW30" s="312"/>
      <c r="AX30" s="312"/>
      <c r="AY30" s="312"/>
      <c r="AZ30" s="312"/>
      <c r="BA30" s="312"/>
    </row>
    <row r="31" spans="1:53" ht="21.75" thickBot="1">
      <c r="A31" s="461"/>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462"/>
      <c r="AC31" s="575"/>
      <c r="AD31" s="589" t="s">
        <v>126</v>
      </c>
      <c r="AE31" s="592" t="s">
        <v>289</v>
      </c>
      <c r="AF31" s="592" t="s">
        <v>290</v>
      </c>
      <c r="AG31" s="592" t="s">
        <v>291</v>
      </c>
      <c r="AH31" s="589" t="s">
        <v>127</v>
      </c>
      <c r="AI31" s="589" t="s">
        <v>23</v>
      </c>
      <c r="AJ31" s="589" t="s">
        <v>556</v>
      </c>
      <c r="AL31" s="31"/>
      <c r="AM31" s="477" t="s">
        <v>126</v>
      </c>
      <c r="AN31" s="480" t="s">
        <v>228</v>
      </c>
      <c r="AO31" s="480" t="s">
        <v>229</v>
      </c>
      <c r="AP31" s="480" t="s">
        <v>230</v>
      </c>
      <c r="AQ31" s="475" t="s">
        <v>127</v>
      </c>
      <c r="AR31" s="476" t="s">
        <v>23</v>
      </c>
      <c r="AS31" s="396" t="s">
        <v>556</v>
      </c>
    </row>
    <row r="32" spans="1:53" ht="11.25" thickBot="1">
      <c r="A32" s="461"/>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462"/>
      <c r="AC32" s="589" t="s">
        <v>558</v>
      </c>
      <c r="AD32" s="704">
        <f>AM32</f>
        <v>74</v>
      </c>
      <c r="AE32" s="704">
        <f t="shared" ref="AE32:AJ32" si="22">AN32</f>
        <v>108</v>
      </c>
      <c r="AF32" s="704">
        <f t="shared" si="22"/>
        <v>175</v>
      </c>
      <c r="AG32" s="704">
        <f t="shared" si="22"/>
        <v>107</v>
      </c>
      <c r="AH32" s="704">
        <f t="shared" si="22"/>
        <v>130</v>
      </c>
      <c r="AI32" s="704">
        <f t="shared" si="22"/>
        <v>479</v>
      </c>
      <c r="AJ32" s="704">
        <f t="shared" si="22"/>
        <v>1073</v>
      </c>
      <c r="AL32" s="296" t="s">
        <v>558</v>
      </c>
      <c r="AM32" s="286">
        <f>+AM48</f>
        <v>74</v>
      </c>
      <c r="AN32" s="316">
        <f t="shared" ref="AN32:AS32" si="23">+AN48</f>
        <v>108</v>
      </c>
      <c r="AO32" s="316">
        <f t="shared" si="23"/>
        <v>175</v>
      </c>
      <c r="AP32" s="316">
        <f t="shared" si="23"/>
        <v>107</v>
      </c>
      <c r="AQ32" s="316">
        <f t="shared" si="23"/>
        <v>130</v>
      </c>
      <c r="AR32" s="328">
        <f t="shared" si="23"/>
        <v>479</v>
      </c>
      <c r="AS32" s="308">
        <f t="shared" si="23"/>
        <v>1073</v>
      </c>
    </row>
    <row r="33" spans="1:45" ht="11.25" thickBot="1">
      <c r="A33" s="461"/>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462"/>
      <c r="AC33" s="282" t="s">
        <v>192</v>
      </c>
      <c r="AL33" s="282" t="s">
        <v>192</v>
      </c>
    </row>
    <row r="34" spans="1:45" ht="21.75" thickBot="1">
      <c r="A34" s="461"/>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462"/>
      <c r="AC34" s="575" t="s">
        <v>550</v>
      </c>
      <c r="AD34" s="589" t="s">
        <v>126</v>
      </c>
      <c r="AE34" s="592" t="s">
        <v>283</v>
      </c>
      <c r="AF34" s="592" t="s">
        <v>284</v>
      </c>
      <c r="AG34" s="592" t="s">
        <v>285</v>
      </c>
      <c r="AH34" s="589" t="s">
        <v>127</v>
      </c>
      <c r="AI34" s="589" t="s">
        <v>23</v>
      </c>
      <c r="AJ34" s="589" t="s">
        <v>556</v>
      </c>
      <c r="AL34" s="31" t="s">
        <v>550</v>
      </c>
      <c r="AM34" s="477" t="s">
        <v>126</v>
      </c>
      <c r="AN34" s="480" t="s">
        <v>228</v>
      </c>
      <c r="AO34" s="480" t="s">
        <v>229</v>
      </c>
      <c r="AP34" s="480" t="s">
        <v>230</v>
      </c>
      <c r="AQ34" s="475" t="s">
        <v>127</v>
      </c>
      <c r="AR34" s="476" t="s">
        <v>23</v>
      </c>
      <c r="AS34" s="396" t="s">
        <v>556</v>
      </c>
    </row>
    <row r="35" spans="1:45">
      <c r="A35" s="461"/>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462"/>
      <c r="AC35" s="573" t="s">
        <v>403</v>
      </c>
      <c r="AD35" s="704">
        <f>AM47</f>
        <v>8</v>
      </c>
      <c r="AE35" s="704">
        <f t="shared" ref="AE35:AJ35" si="24">AN47</f>
        <v>9</v>
      </c>
      <c r="AF35" s="704">
        <f t="shared" si="24"/>
        <v>32</v>
      </c>
      <c r="AG35" s="704">
        <f t="shared" si="24"/>
        <v>12</v>
      </c>
      <c r="AH35" s="704">
        <f t="shared" si="24"/>
        <v>20</v>
      </c>
      <c r="AI35" s="704">
        <f t="shared" si="24"/>
        <v>146</v>
      </c>
      <c r="AJ35" s="704">
        <f t="shared" si="24"/>
        <v>227</v>
      </c>
      <c r="AL35" s="147" t="s">
        <v>557</v>
      </c>
      <c r="AM35" s="326">
        <f>+集計・資料①!M6</f>
        <v>0</v>
      </c>
      <c r="AN35" s="313">
        <f>+集計・資料①!N6</f>
        <v>0</v>
      </c>
      <c r="AO35" s="313">
        <f>+集計・資料①!O6</f>
        <v>0</v>
      </c>
      <c r="AP35" s="313">
        <f>+集計・資料①!P6</f>
        <v>0</v>
      </c>
      <c r="AQ35" s="313">
        <f>+集計・資料①!Q6</f>
        <v>0</v>
      </c>
      <c r="AR35" s="391">
        <f>+集計・資料①!R6</f>
        <v>0</v>
      </c>
      <c r="AS35" s="327">
        <f>+SUM(AM35:AR35)</f>
        <v>0</v>
      </c>
    </row>
    <row r="36" spans="1:45">
      <c r="A36" s="461"/>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462"/>
      <c r="AC36" s="683" t="s">
        <v>404</v>
      </c>
      <c r="AD36" s="704">
        <f>AM46</f>
        <v>2</v>
      </c>
      <c r="AE36" s="704">
        <f t="shared" ref="AE36:AJ36" si="25">AN46</f>
        <v>21</v>
      </c>
      <c r="AF36" s="704">
        <f t="shared" si="25"/>
        <v>46</v>
      </c>
      <c r="AG36" s="704">
        <f t="shared" si="25"/>
        <v>19</v>
      </c>
      <c r="AH36" s="704">
        <f t="shared" si="25"/>
        <v>26</v>
      </c>
      <c r="AI36" s="704">
        <f t="shared" si="25"/>
        <v>53</v>
      </c>
      <c r="AJ36" s="704">
        <f t="shared" si="25"/>
        <v>167</v>
      </c>
      <c r="AL36" s="18" t="s">
        <v>544</v>
      </c>
      <c r="AM36" s="326">
        <f>+集計・資料①!M8</f>
        <v>4</v>
      </c>
      <c r="AN36" s="313">
        <f>+集計・資料①!N8</f>
        <v>10</v>
      </c>
      <c r="AO36" s="313">
        <f>+集計・資料①!O8</f>
        <v>17</v>
      </c>
      <c r="AP36" s="313">
        <f>+集計・資料①!P8</f>
        <v>11</v>
      </c>
      <c r="AQ36" s="313">
        <f>+集計・資料①!Q8</f>
        <v>15</v>
      </c>
      <c r="AR36" s="391">
        <f>+集計・資料①!R8</f>
        <v>50</v>
      </c>
      <c r="AS36" s="310">
        <f t="shared" ref="AS36:AS48" si="26">+SUM(AM36:AR36)</f>
        <v>107</v>
      </c>
    </row>
    <row r="37" spans="1:45">
      <c r="A37" s="461"/>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462"/>
      <c r="AC37" s="573" t="s">
        <v>405</v>
      </c>
      <c r="AD37" s="704">
        <f>AM45</f>
        <v>0</v>
      </c>
      <c r="AE37" s="704">
        <f t="shared" ref="AE37:AJ37" si="27">AN45</f>
        <v>1</v>
      </c>
      <c r="AF37" s="704">
        <f t="shared" si="27"/>
        <v>0</v>
      </c>
      <c r="AG37" s="704">
        <f t="shared" si="27"/>
        <v>2</v>
      </c>
      <c r="AH37" s="704">
        <f t="shared" si="27"/>
        <v>0</v>
      </c>
      <c r="AI37" s="704">
        <f t="shared" si="27"/>
        <v>3</v>
      </c>
      <c r="AJ37" s="704">
        <f t="shared" si="27"/>
        <v>6</v>
      </c>
      <c r="AL37" s="18" t="s">
        <v>545</v>
      </c>
      <c r="AM37" s="326">
        <f>+集計・資料①!M10</f>
        <v>6</v>
      </c>
      <c r="AN37" s="313">
        <f>+集計・資料①!N10</f>
        <v>16</v>
      </c>
      <c r="AO37" s="313">
        <f>+集計・資料①!O10</f>
        <v>25</v>
      </c>
      <c r="AP37" s="313">
        <f>+集計・資料①!P10</f>
        <v>13</v>
      </c>
      <c r="AQ37" s="313">
        <f>+集計・資料①!Q10</f>
        <v>11</v>
      </c>
      <c r="AR37" s="391">
        <f>+集計・資料①!R10</f>
        <v>52</v>
      </c>
      <c r="AS37" s="310">
        <f t="shared" si="26"/>
        <v>123</v>
      </c>
    </row>
    <row r="38" spans="1:45">
      <c r="A38" s="461"/>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462"/>
      <c r="AC38" s="683" t="s">
        <v>406</v>
      </c>
      <c r="AD38" s="704">
        <f>AM44</f>
        <v>2</v>
      </c>
      <c r="AE38" s="704">
        <f t="shared" ref="AE38:AJ38" si="28">AN44</f>
        <v>1</v>
      </c>
      <c r="AF38" s="704">
        <f t="shared" si="28"/>
        <v>0</v>
      </c>
      <c r="AG38" s="704">
        <f t="shared" si="28"/>
        <v>1</v>
      </c>
      <c r="AH38" s="704">
        <f t="shared" si="28"/>
        <v>3</v>
      </c>
      <c r="AI38" s="704">
        <f t="shared" si="28"/>
        <v>6</v>
      </c>
      <c r="AJ38" s="704">
        <f t="shared" si="28"/>
        <v>13</v>
      </c>
      <c r="AL38" s="18" t="s">
        <v>543</v>
      </c>
      <c r="AM38" s="326">
        <f>+集計・資料①!M12</f>
        <v>2</v>
      </c>
      <c r="AN38" s="313">
        <f>+集計・資料①!N12</f>
        <v>2</v>
      </c>
      <c r="AO38" s="313">
        <f>+集計・資料①!O12</f>
        <v>6</v>
      </c>
      <c r="AP38" s="313">
        <f>+集計・資料①!P12</f>
        <v>3</v>
      </c>
      <c r="AQ38" s="313">
        <f>+集計・資料①!Q12</f>
        <v>2</v>
      </c>
      <c r="AR38" s="391">
        <f>+集計・資料①!R12</f>
        <v>8</v>
      </c>
      <c r="AS38" s="310">
        <f t="shared" si="26"/>
        <v>23</v>
      </c>
    </row>
    <row r="39" spans="1:45">
      <c r="A39" s="461"/>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462"/>
      <c r="AC39" s="573" t="s">
        <v>407</v>
      </c>
      <c r="AD39" s="704">
        <f>AM43</f>
        <v>20</v>
      </c>
      <c r="AE39" s="704">
        <f t="shared" ref="AE39:AJ39" si="29">AN43</f>
        <v>13</v>
      </c>
      <c r="AF39" s="704">
        <f t="shared" si="29"/>
        <v>31</v>
      </c>
      <c r="AG39" s="704">
        <f t="shared" si="29"/>
        <v>18</v>
      </c>
      <c r="AH39" s="704">
        <f t="shared" si="29"/>
        <v>23</v>
      </c>
      <c r="AI39" s="704">
        <f t="shared" si="29"/>
        <v>85</v>
      </c>
      <c r="AJ39" s="704">
        <f t="shared" si="29"/>
        <v>190</v>
      </c>
      <c r="AL39" s="18" t="s">
        <v>542</v>
      </c>
      <c r="AM39" s="326">
        <f>+集計・資料①!M14</f>
        <v>26</v>
      </c>
      <c r="AN39" s="313">
        <f>+集計・資料①!N14</f>
        <v>25</v>
      </c>
      <c r="AO39" s="313">
        <f>+集計・資料①!O14</f>
        <v>10</v>
      </c>
      <c r="AP39" s="313">
        <f>+集計・資料①!P14</f>
        <v>21</v>
      </c>
      <c r="AQ39" s="313">
        <f>+集計・資料①!Q14</f>
        <v>27</v>
      </c>
      <c r="AR39" s="391">
        <f>+集計・資料①!R14</f>
        <v>41</v>
      </c>
      <c r="AS39" s="310">
        <f t="shared" si="26"/>
        <v>150</v>
      </c>
    </row>
    <row r="40" spans="1:45">
      <c r="A40" s="461"/>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462"/>
      <c r="AC40" s="683" t="s">
        <v>408</v>
      </c>
      <c r="AD40" s="704">
        <f>AM42</f>
        <v>0</v>
      </c>
      <c r="AE40" s="704">
        <f t="shared" ref="AE40:AJ40" si="30">AN42</f>
        <v>2</v>
      </c>
      <c r="AF40" s="704">
        <f t="shared" si="30"/>
        <v>1</v>
      </c>
      <c r="AG40" s="704">
        <f t="shared" si="30"/>
        <v>1</v>
      </c>
      <c r="AH40" s="704">
        <f t="shared" si="30"/>
        <v>1</v>
      </c>
      <c r="AI40" s="704">
        <f t="shared" si="30"/>
        <v>11</v>
      </c>
      <c r="AJ40" s="704">
        <f t="shared" si="30"/>
        <v>16</v>
      </c>
      <c r="AL40" s="18" t="s">
        <v>541</v>
      </c>
      <c r="AM40" s="326">
        <f>+集計・資料①!M16</f>
        <v>4</v>
      </c>
      <c r="AN40" s="313">
        <f>+集計・資料①!N16</f>
        <v>8</v>
      </c>
      <c r="AO40" s="313">
        <f>+集計・資料①!O16</f>
        <v>6</v>
      </c>
      <c r="AP40" s="313">
        <f>+集計・資料①!P16</f>
        <v>4</v>
      </c>
      <c r="AQ40" s="313">
        <f>+集計・資料①!Q16</f>
        <v>1</v>
      </c>
      <c r="AR40" s="391">
        <f>+集計・資料①!R16</f>
        <v>10</v>
      </c>
      <c r="AS40" s="310">
        <f t="shared" si="26"/>
        <v>33</v>
      </c>
    </row>
    <row r="41" spans="1:45">
      <c r="A41" s="461"/>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462"/>
      <c r="AC41" s="573" t="s">
        <v>409</v>
      </c>
      <c r="AD41" s="704">
        <f>AM41</f>
        <v>0</v>
      </c>
      <c r="AE41" s="704">
        <f t="shared" ref="AE41:AJ41" si="31">AN41</f>
        <v>0</v>
      </c>
      <c r="AF41" s="704">
        <f t="shared" si="31"/>
        <v>1</v>
      </c>
      <c r="AG41" s="704">
        <f t="shared" si="31"/>
        <v>2</v>
      </c>
      <c r="AH41" s="704">
        <f t="shared" si="31"/>
        <v>1</v>
      </c>
      <c r="AI41" s="704">
        <f t="shared" si="31"/>
        <v>14</v>
      </c>
      <c r="AJ41" s="704">
        <f t="shared" si="31"/>
        <v>18</v>
      </c>
      <c r="AL41" s="18" t="s">
        <v>546</v>
      </c>
      <c r="AM41" s="326">
        <f>+集計・資料①!M18</f>
        <v>0</v>
      </c>
      <c r="AN41" s="313">
        <f>+集計・資料①!N18</f>
        <v>0</v>
      </c>
      <c r="AO41" s="313">
        <f>+集計・資料①!O18</f>
        <v>1</v>
      </c>
      <c r="AP41" s="313">
        <f>+集計・資料①!P18</f>
        <v>2</v>
      </c>
      <c r="AQ41" s="313">
        <f>+集計・資料①!Q18</f>
        <v>1</v>
      </c>
      <c r="AR41" s="391">
        <f>+集計・資料①!R18</f>
        <v>14</v>
      </c>
      <c r="AS41" s="310">
        <f t="shared" si="26"/>
        <v>18</v>
      </c>
    </row>
    <row r="42" spans="1:45">
      <c r="A42" s="461"/>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462"/>
      <c r="AC42" s="683" t="s">
        <v>410</v>
      </c>
      <c r="AD42" s="704">
        <f>AM40</f>
        <v>4</v>
      </c>
      <c r="AE42" s="704">
        <f t="shared" ref="AE42:AJ42" si="32">AN40</f>
        <v>8</v>
      </c>
      <c r="AF42" s="704">
        <f t="shared" si="32"/>
        <v>6</v>
      </c>
      <c r="AG42" s="704">
        <f t="shared" si="32"/>
        <v>4</v>
      </c>
      <c r="AH42" s="704">
        <f t="shared" si="32"/>
        <v>1</v>
      </c>
      <c r="AI42" s="704">
        <f t="shared" si="32"/>
        <v>10</v>
      </c>
      <c r="AJ42" s="704">
        <f t="shared" si="32"/>
        <v>33</v>
      </c>
      <c r="AL42" s="18" t="s">
        <v>540</v>
      </c>
      <c r="AM42" s="326">
        <f>+集計・資料①!M20</f>
        <v>0</v>
      </c>
      <c r="AN42" s="313">
        <f>+集計・資料①!N20</f>
        <v>2</v>
      </c>
      <c r="AO42" s="313">
        <f>+集計・資料①!O20</f>
        <v>1</v>
      </c>
      <c r="AP42" s="313">
        <f>+集計・資料①!P20</f>
        <v>1</v>
      </c>
      <c r="AQ42" s="313">
        <f>+集計・資料①!Q20</f>
        <v>1</v>
      </c>
      <c r="AR42" s="391">
        <f>+集計・資料①!R20</f>
        <v>11</v>
      </c>
      <c r="AS42" s="310">
        <f t="shared" si="26"/>
        <v>16</v>
      </c>
    </row>
    <row r="43" spans="1:45">
      <c r="A43" s="461"/>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462"/>
      <c r="AC43" s="573" t="s">
        <v>411</v>
      </c>
      <c r="AD43" s="704">
        <f>AM39</f>
        <v>26</v>
      </c>
      <c r="AE43" s="704">
        <f t="shared" ref="AE43:AJ43" si="33">AN39</f>
        <v>25</v>
      </c>
      <c r="AF43" s="704">
        <f t="shared" si="33"/>
        <v>10</v>
      </c>
      <c r="AG43" s="704">
        <f t="shared" si="33"/>
        <v>21</v>
      </c>
      <c r="AH43" s="704">
        <f t="shared" si="33"/>
        <v>27</v>
      </c>
      <c r="AI43" s="704">
        <f t="shared" si="33"/>
        <v>41</v>
      </c>
      <c r="AJ43" s="704">
        <f t="shared" si="33"/>
        <v>150</v>
      </c>
      <c r="AL43" s="18" t="s">
        <v>539</v>
      </c>
      <c r="AM43" s="326">
        <f>+集計・資料①!M22</f>
        <v>20</v>
      </c>
      <c r="AN43" s="313">
        <f>+集計・資料①!N22</f>
        <v>13</v>
      </c>
      <c r="AO43" s="313">
        <f>+集計・資料①!O22</f>
        <v>31</v>
      </c>
      <c r="AP43" s="313">
        <f>+集計・資料①!P22</f>
        <v>18</v>
      </c>
      <c r="AQ43" s="313">
        <f>+集計・資料①!Q22</f>
        <v>23</v>
      </c>
      <c r="AR43" s="391">
        <f>+集計・資料①!R22</f>
        <v>85</v>
      </c>
      <c r="AS43" s="310">
        <f t="shared" si="26"/>
        <v>190</v>
      </c>
    </row>
    <row r="44" spans="1:45">
      <c r="A44" s="461"/>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462"/>
      <c r="AC44" s="683" t="s">
        <v>412</v>
      </c>
      <c r="AD44" s="704">
        <f>AM38</f>
        <v>2</v>
      </c>
      <c r="AE44" s="704">
        <f t="shared" ref="AE44:AJ44" si="34">AN38</f>
        <v>2</v>
      </c>
      <c r="AF44" s="704">
        <f t="shared" si="34"/>
        <v>6</v>
      </c>
      <c r="AG44" s="704">
        <f t="shared" si="34"/>
        <v>3</v>
      </c>
      <c r="AH44" s="704">
        <f t="shared" si="34"/>
        <v>2</v>
      </c>
      <c r="AI44" s="704">
        <f t="shared" si="34"/>
        <v>8</v>
      </c>
      <c r="AJ44" s="704">
        <f t="shared" si="34"/>
        <v>23</v>
      </c>
      <c r="AL44" s="18" t="s">
        <v>538</v>
      </c>
      <c r="AM44" s="326">
        <f>+集計・資料①!M24</f>
        <v>2</v>
      </c>
      <c r="AN44" s="313">
        <f>+集計・資料①!N24</f>
        <v>1</v>
      </c>
      <c r="AO44" s="313">
        <f>+集計・資料①!O24</f>
        <v>0</v>
      </c>
      <c r="AP44" s="313">
        <f>+集計・資料①!P24</f>
        <v>1</v>
      </c>
      <c r="AQ44" s="313">
        <f>+集計・資料①!Q24</f>
        <v>3</v>
      </c>
      <c r="AR44" s="391">
        <f>+集計・資料①!R24</f>
        <v>6</v>
      </c>
      <c r="AS44" s="310">
        <f t="shared" si="26"/>
        <v>13</v>
      </c>
    </row>
    <row r="45" spans="1:45">
      <c r="A45" s="461"/>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462"/>
      <c r="AC45" s="573" t="s">
        <v>413</v>
      </c>
      <c r="AD45" s="704">
        <f>AM37</f>
        <v>6</v>
      </c>
      <c r="AE45" s="704">
        <f t="shared" ref="AE45:AJ45" si="35">AN37</f>
        <v>16</v>
      </c>
      <c r="AF45" s="704">
        <f t="shared" si="35"/>
        <v>25</v>
      </c>
      <c r="AG45" s="704">
        <f t="shared" si="35"/>
        <v>13</v>
      </c>
      <c r="AH45" s="704">
        <f t="shared" si="35"/>
        <v>11</v>
      </c>
      <c r="AI45" s="704">
        <f t="shared" si="35"/>
        <v>52</v>
      </c>
      <c r="AJ45" s="704">
        <f t="shared" si="35"/>
        <v>123</v>
      </c>
      <c r="AL45" s="18" t="s">
        <v>537</v>
      </c>
      <c r="AM45" s="326">
        <f>+集計・資料①!M26</f>
        <v>0</v>
      </c>
      <c r="AN45" s="313">
        <f>+集計・資料①!N26</f>
        <v>1</v>
      </c>
      <c r="AO45" s="313">
        <f>+集計・資料①!O26</f>
        <v>0</v>
      </c>
      <c r="AP45" s="313">
        <f>+集計・資料①!P26</f>
        <v>2</v>
      </c>
      <c r="AQ45" s="313">
        <f>+集計・資料①!Q26</f>
        <v>0</v>
      </c>
      <c r="AR45" s="391">
        <f>+集計・資料①!R26</f>
        <v>3</v>
      </c>
      <c r="AS45" s="310">
        <f t="shared" si="26"/>
        <v>6</v>
      </c>
    </row>
    <row r="46" spans="1:45">
      <c r="A46" s="461"/>
      <c r="B46" s="291"/>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462"/>
      <c r="AC46" s="683" t="s">
        <v>414</v>
      </c>
      <c r="AD46" s="704">
        <f>AM36</f>
        <v>4</v>
      </c>
      <c r="AE46" s="704">
        <f t="shared" ref="AE46:AJ46" si="36">AN36</f>
        <v>10</v>
      </c>
      <c r="AF46" s="704">
        <f t="shared" si="36"/>
        <v>17</v>
      </c>
      <c r="AG46" s="704">
        <f t="shared" si="36"/>
        <v>11</v>
      </c>
      <c r="AH46" s="704">
        <f t="shared" si="36"/>
        <v>15</v>
      </c>
      <c r="AI46" s="704">
        <f t="shared" si="36"/>
        <v>50</v>
      </c>
      <c r="AJ46" s="704">
        <f t="shared" si="36"/>
        <v>107</v>
      </c>
      <c r="AL46" s="19" t="s">
        <v>547</v>
      </c>
      <c r="AM46" s="300">
        <f>+集計・資料①!M28</f>
        <v>2</v>
      </c>
      <c r="AN46" s="314">
        <f>+集計・資料①!N28</f>
        <v>21</v>
      </c>
      <c r="AO46" s="314">
        <f>+集計・資料①!O28</f>
        <v>46</v>
      </c>
      <c r="AP46" s="314">
        <f>+集計・資料①!P28</f>
        <v>19</v>
      </c>
      <c r="AQ46" s="314">
        <f>+集計・資料①!Q28</f>
        <v>26</v>
      </c>
      <c r="AR46" s="392">
        <f>+集計・資料①!R28</f>
        <v>53</v>
      </c>
      <c r="AS46" s="310">
        <f t="shared" si="26"/>
        <v>167</v>
      </c>
    </row>
    <row r="47" spans="1:45" ht="11.25" thickBot="1">
      <c r="A47" s="461"/>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462"/>
      <c r="AC47" s="573" t="s">
        <v>23</v>
      </c>
      <c r="AD47" s="704">
        <f>AM35</f>
        <v>0</v>
      </c>
      <c r="AE47" s="704">
        <f t="shared" ref="AE47:AJ47" si="37">AN35</f>
        <v>0</v>
      </c>
      <c r="AF47" s="704">
        <f t="shared" si="37"/>
        <v>0</v>
      </c>
      <c r="AG47" s="704">
        <f t="shared" si="37"/>
        <v>0</v>
      </c>
      <c r="AH47" s="704">
        <f t="shared" si="37"/>
        <v>0</v>
      </c>
      <c r="AI47" s="704">
        <f t="shared" si="37"/>
        <v>0</v>
      </c>
      <c r="AJ47" s="704">
        <f t="shared" si="37"/>
        <v>0</v>
      </c>
      <c r="AL47" s="21" t="s">
        <v>548</v>
      </c>
      <c r="AM47" s="395">
        <f>+集計・資料①!M30</f>
        <v>8</v>
      </c>
      <c r="AN47" s="393">
        <f>+集計・資料①!N30</f>
        <v>9</v>
      </c>
      <c r="AO47" s="393">
        <f>+集計・資料①!O30</f>
        <v>32</v>
      </c>
      <c r="AP47" s="393">
        <f>+集計・資料①!P30</f>
        <v>12</v>
      </c>
      <c r="AQ47" s="393">
        <f>+集計・資料①!Q30</f>
        <v>20</v>
      </c>
      <c r="AR47" s="394">
        <f>+集計・資料①!R30</f>
        <v>146</v>
      </c>
      <c r="AS47" s="311">
        <f t="shared" si="26"/>
        <v>227</v>
      </c>
    </row>
    <row r="48" spans="1:45" ht="12" thickTop="1" thickBot="1">
      <c r="A48" s="461"/>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462"/>
      <c r="AC48" s="589" t="s">
        <v>556</v>
      </c>
      <c r="AD48" s="704">
        <f>SUM(AD35:AD47)</f>
        <v>74</v>
      </c>
      <c r="AE48" s="704">
        <f t="shared" ref="AE48:AJ48" si="38">SUM(AE35:AE47)</f>
        <v>108</v>
      </c>
      <c r="AF48" s="704">
        <f t="shared" si="38"/>
        <v>175</v>
      </c>
      <c r="AG48" s="704">
        <f t="shared" si="38"/>
        <v>107</v>
      </c>
      <c r="AH48" s="704">
        <f t="shared" si="38"/>
        <v>130</v>
      </c>
      <c r="AI48" s="704">
        <f t="shared" si="38"/>
        <v>479</v>
      </c>
      <c r="AJ48" s="704">
        <f t="shared" si="38"/>
        <v>1073</v>
      </c>
      <c r="AL48" s="317" t="s">
        <v>556</v>
      </c>
      <c r="AM48" s="286">
        <f>+集計・資料①!M32</f>
        <v>74</v>
      </c>
      <c r="AN48" s="316">
        <f>+集計・資料①!N32</f>
        <v>108</v>
      </c>
      <c r="AO48" s="316">
        <f>+集計・資料①!O32</f>
        <v>175</v>
      </c>
      <c r="AP48" s="316">
        <f>+集計・資料①!P32</f>
        <v>107</v>
      </c>
      <c r="AQ48" s="316">
        <f>+集計・資料①!Q32</f>
        <v>130</v>
      </c>
      <c r="AR48" s="328">
        <f>+集計・資料①!R32</f>
        <v>479</v>
      </c>
      <c r="AS48" s="308">
        <f t="shared" si="26"/>
        <v>1073</v>
      </c>
    </row>
    <row r="49" spans="1:45" ht="11.25" thickBot="1">
      <c r="A49" s="461"/>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462"/>
      <c r="AC49" s="282" t="s">
        <v>193</v>
      </c>
      <c r="AL49" s="282" t="s">
        <v>193</v>
      </c>
    </row>
    <row r="50" spans="1:45" ht="21.75" thickBot="1">
      <c r="A50" s="461"/>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462"/>
      <c r="AC50" s="575" t="s">
        <v>8</v>
      </c>
      <c r="AD50" s="589" t="s">
        <v>126</v>
      </c>
      <c r="AE50" s="592" t="s">
        <v>286</v>
      </c>
      <c r="AF50" s="592" t="s">
        <v>287</v>
      </c>
      <c r="AG50" s="592" t="s">
        <v>288</v>
      </c>
      <c r="AH50" s="589" t="s">
        <v>127</v>
      </c>
      <c r="AI50" s="589" t="s">
        <v>23</v>
      </c>
      <c r="AJ50" s="589" t="s">
        <v>556</v>
      </c>
      <c r="AL50" s="31" t="s">
        <v>8</v>
      </c>
      <c r="AM50" s="477" t="s">
        <v>126</v>
      </c>
      <c r="AN50" s="480" t="s">
        <v>228</v>
      </c>
      <c r="AO50" s="480" t="s">
        <v>229</v>
      </c>
      <c r="AP50" s="480" t="s">
        <v>230</v>
      </c>
      <c r="AQ50" s="475" t="s">
        <v>127</v>
      </c>
      <c r="AR50" s="476" t="s">
        <v>23</v>
      </c>
      <c r="AS50" s="397" t="s">
        <v>556</v>
      </c>
    </row>
    <row r="51" spans="1:45">
      <c r="A51" s="461"/>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462"/>
      <c r="AC51" s="577" t="s">
        <v>415</v>
      </c>
      <c r="AD51" s="704">
        <f>AM56</f>
        <v>42</v>
      </c>
      <c r="AE51" s="704">
        <f t="shared" ref="AE51:AJ51" si="39">AN56</f>
        <v>52</v>
      </c>
      <c r="AF51" s="704">
        <f t="shared" si="39"/>
        <v>72</v>
      </c>
      <c r="AG51" s="704">
        <f t="shared" si="39"/>
        <v>45</v>
      </c>
      <c r="AH51" s="704">
        <f t="shared" si="39"/>
        <v>53</v>
      </c>
      <c r="AI51" s="704">
        <f t="shared" si="39"/>
        <v>212</v>
      </c>
      <c r="AJ51" s="704">
        <f t="shared" si="39"/>
        <v>476</v>
      </c>
      <c r="AL51" s="106" t="s">
        <v>555</v>
      </c>
      <c r="AM51" s="298">
        <f>+集計・資料①!M40</f>
        <v>0</v>
      </c>
      <c r="AN51" s="299">
        <f>+集計・資料①!N40</f>
        <v>0</v>
      </c>
      <c r="AO51" s="299">
        <f>+集計・資料①!O40</f>
        <v>0</v>
      </c>
      <c r="AP51" s="299">
        <f>+集計・資料①!P40</f>
        <v>2</v>
      </c>
      <c r="AQ51" s="299">
        <f>+集計・資料①!Q40</f>
        <v>1</v>
      </c>
      <c r="AR51" s="304">
        <f>+集計・資料①!R40</f>
        <v>4</v>
      </c>
      <c r="AS51" s="325">
        <f t="shared" ref="AS51:AS56" si="40">+SUM(AM51:AR51)</f>
        <v>7</v>
      </c>
    </row>
    <row r="52" spans="1:45">
      <c r="A52" s="461"/>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462"/>
      <c r="AC52" s="577" t="s">
        <v>416</v>
      </c>
      <c r="AD52" s="704">
        <f>AM55</f>
        <v>21</v>
      </c>
      <c r="AE52" s="704">
        <f t="shared" ref="AE52:AJ52" si="41">AN55</f>
        <v>27</v>
      </c>
      <c r="AF52" s="704">
        <f t="shared" si="41"/>
        <v>43</v>
      </c>
      <c r="AG52" s="704">
        <f t="shared" si="41"/>
        <v>29</v>
      </c>
      <c r="AH52" s="704">
        <f t="shared" si="41"/>
        <v>33</v>
      </c>
      <c r="AI52" s="704">
        <f t="shared" si="41"/>
        <v>148</v>
      </c>
      <c r="AJ52" s="704">
        <f t="shared" si="41"/>
        <v>301</v>
      </c>
      <c r="AL52" s="108" t="s">
        <v>432</v>
      </c>
      <c r="AM52" s="300">
        <f>+集計・資料①!M42</f>
        <v>0</v>
      </c>
      <c r="AN52" s="283">
        <f>+集計・資料①!N42</f>
        <v>1</v>
      </c>
      <c r="AO52" s="283">
        <f>+集計・資料①!O42</f>
        <v>4</v>
      </c>
      <c r="AP52" s="283">
        <f>+集計・資料①!P42</f>
        <v>1</v>
      </c>
      <c r="AQ52" s="283">
        <f>+集計・資料①!Q42</f>
        <v>2</v>
      </c>
      <c r="AR52" s="305">
        <f>+集計・資料①!R42</f>
        <v>6</v>
      </c>
      <c r="AS52" s="310">
        <f t="shared" si="40"/>
        <v>14</v>
      </c>
    </row>
    <row r="53" spans="1:45">
      <c r="A53" s="461"/>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462"/>
      <c r="AC53" s="577" t="s">
        <v>417</v>
      </c>
      <c r="AD53" s="704">
        <f>AM54</f>
        <v>11</v>
      </c>
      <c r="AE53" s="704">
        <f t="shared" ref="AE53:AJ53" si="42">AN54</f>
        <v>23</v>
      </c>
      <c r="AF53" s="704">
        <f t="shared" si="42"/>
        <v>49</v>
      </c>
      <c r="AG53" s="704">
        <f t="shared" si="42"/>
        <v>25</v>
      </c>
      <c r="AH53" s="704">
        <f t="shared" si="42"/>
        <v>35</v>
      </c>
      <c r="AI53" s="704">
        <f t="shared" si="42"/>
        <v>100</v>
      </c>
      <c r="AJ53" s="704">
        <f t="shared" si="42"/>
        <v>243</v>
      </c>
      <c r="AL53" s="108" t="s">
        <v>433</v>
      </c>
      <c r="AM53" s="300">
        <f>+集計・資料①!M44</f>
        <v>0</v>
      </c>
      <c r="AN53" s="283">
        <f>+集計・資料①!N44</f>
        <v>5</v>
      </c>
      <c r="AO53" s="283">
        <f>+集計・資料①!O44</f>
        <v>7</v>
      </c>
      <c r="AP53" s="283">
        <f>+集計・資料①!P44</f>
        <v>5</v>
      </c>
      <c r="AQ53" s="283">
        <f>+集計・資料①!Q44</f>
        <v>6</v>
      </c>
      <c r="AR53" s="305">
        <f>+集計・資料①!R44</f>
        <v>9</v>
      </c>
      <c r="AS53" s="310">
        <f t="shared" si="40"/>
        <v>32</v>
      </c>
    </row>
    <row r="54" spans="1:45">
      <c r="A54" s="461"/>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462"/>
      <c r="AC54" s="577" t="s">
        <v>418</v>
      </c>
      <c r="AD54" s="704">
        <f>AM53</f>
        <v>0</v>
      </c>
      <c r="AE54" s="704">
        <f t="shared" ref="AE54:AJ54" si="43">AN53</f>
        <v>5</v>
      </c>
      <c r="AF54" s="704">
        <f t="shared" si="43"/>
        <v>7</v>
      </c>
      <c r="AG54" s="704">
        <f t="shared" si="43"/>
        <v>5</v>
      </c>
      <c r="AH54" s="704">
        <f t="shared" si="43"/>
        <v>6</v>
      </c>
      <c r="AI54" s="704">
        <f t="shared" si="43"/>
        <v>9</v>
      </c>
      <c r="AJ54" s="704">
        <f t="shared" si="43"/>
        <v>32</v>
      </c>
      <c r="AL54" s="108" t="s">
        <v>434</v>
      </c>
      <c r="AM54" s="300">
        <f>+集計・資料①!M46</f>
        <v>11</v>
      </c>
      <c r="AN54" s="283">
        <f>+集計・資料①!N46</f>
        <v>23</v>
      </c>
      <c r="AO54" s="283">
        <f>+集計・資料①!O46</f>
        <v>49</v>
      </c>
      <c r="AP54" s="283">
        <f>+集計・資料①!P46</f>
        <v>25</v>
      </c>
      <c r="AQ54" s="283">
        <f>+集計・資料①!Q46</f>
        <v>35</v>
      </c>
      <c r="AR54" s="305">
        <f>+集計・資料①!R46</f>
        <v>100</v>
      </c>
      <c r="AS54" s="310">
        <f t="shared" si="40"/>
        <v>243</v>
      </c>
    </row>
    <row r="55" spans="1:45">
      <c r="A55" s="461"/>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462"/>
      <c r="AC55" s="577" t="s">
        <v>419</v>
      </c>
      <c r="AD55" s="704">
        <f>AM52</f>
        <v>0</v>
      </c>
      <c r="AE55" s="704">
        <f t="shared" ref="AE55:AJ55" si="44">AN52</f>
        <v>1</v>
      </c>
      <c r="AF55" s="704">
        <f t="shared" si="44"/>
        <v>4</v>
      </c>
      <c r="AG55" s="704">
        <f t="shared" si="44"/>
        <v>1</v>
      </c>
      <c r="AH55" s="704">
        <f t="shared" si="44"/>
        <v>2</v>
      </c>
      <c r="AI55" s="704">
        <f t="shared" si="44"/>
        <v>6</v>
      </c>
      <c r="AJ55" s="704">
        <f t="shared" si="44"/>
        <v>14</v>
      </c>
      <c r="AL55" s="108" t="s">
        <v>435</v>
      </c>
      <c r="AM55" s="300">
        <f>+集計・資料①!M48</f>
        <v>21</v>
      </c>
      <c r="AN55" s="283">
        <f>+集計・資料①!N48</f>
        <v>27</v>
      </c>
      <c r="AO55" s="283">
        <f>+集計・資料①!O48</f>
        <v>43</v>
      </c>
      <c r="AP55" s="283">
        <f>+集計・資料①!P48</f>
        <v>29</v>
      </c>
      <c r="AQ55" s="283">
        <f>+集計・資料①!Q48</f>
        <v>33</v>
      </c>
      <c r="AR55" s="305">
        <f>+集計・資料①!R48</f>
        <v>148</v>
      </c>
      <c r="AS55" s="310">
        <f t="shared" si="40"/>
        <v>301</v>
      </c>
    </row>
    <row r="56" spans="1:45" ht="11.25" thickBot="1">
      <c r="A56" s="461"/>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462"/>
      <c r="AC56" s="577" t="s">
        <v>420</v>
      </c>
      <c r="AD56" s="704">
        <f>AM51</f>
        <v>0</v>
      </c>
      <c r="AE56" s="704">
        <f t="shared" ref="AE56:AJ56" si="45">AN51</f>
        <v>0</v>
      </c>
      <c r="AF56" s="704">
        <f t="shared" si="45"/>
        <v>0</v>
      </c>
      <c r="AG56" s="704">
        <f t="shared" si="45"/>
        <v>2</v>
      </c>
      <c r="AH56" s="704">
        <f t="shared" si="45"/>
        <v>1</v>
      </c>
      <c r="AI56" s="704">
        <f t="shared" si="45"/>
        <v>4</v>
      </c>
      <c r="AJ56" s="704">
        <f t="shared" si="45"/>
        <v>7</v>
      </c>
      <c r="AL56" s="110" t="s">
        <v>436</v>
      </c>
      <c r="AM56" s="301">
        <f>+集計・資料①!M50</f>
        <v>42</v>
      </c>
      <c r="AN56" s="302">
        <f>+集計・資料①!N50</f>
        <v>52</v>
      </c>
      <c r="AO56" s="302">
        <f>+集計・資料①!O50</f>
        <v>72</v>
      </c>
      <c r="AP56" s="302">
        <f>+集計・資料①!P50</f>
        <v>45</v>
      </c>
      <c r="AQ56" s="302">
        <f>+集計・資料①!Q50</f>
        <v>53</v>
      </c>
      <c r="AR56" s="306">
        <f>+集計・資料①!R50</f>
        <v>212</v>
      </c>
      <c r="AS56" s="311">
        <f t="shared" si="40"/>
        <v>476</v>
      </c>
    </row>
    <row r="57" spans="1:45" ht="12" thickTop="1" thickBot="1">
      <c r="A57" s="461"/>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462"/>
      <c r="AC57" s="589" t="s">
        <v>556</v>
      </c>
      <c r="AD57" s="704">
        <f>SUM(AD51:AD56)</f>
        <v>74</v>
      </c>
      <c r="AE57" s="704">
        <f t="shared" ref="AE57:AJ57" si="46">SUM(AE51:AE56)</f>
        <v>108</v>
      </c>
      <c r="AF57" s="704">
        <f t="shared" si="46"/>
        <v>175</v>
      </c>
      <c r="AG57" s="704">
        <f t="shared" si="46"/>
        <v>107</v>
      </c>
      <c r="AH57" s="704">
        <f t="shared" si="46"/>
        <v>130</v>
      </c>
      <c r="AI57" s="704">
        <f t="shared" si="46"/>
        <v>479</v>
      </c>
      <c r="AJ57" s="704">
        <f t="shared" si="46"/>
        <v>1073</v>
      </c>
      <c r="AL57" s="303" t="s">
        <v>556</v>
      </c>
      <c r="AM57" s="286">
        <f>+SUM(AM51:AM56)</f>
        <v>74</v>
      </c>
      <c r="AN57" s="287">
        <f t="shared" ref="AN57:AS57" si="47">+SUM(AN51:AN56)</f>
        <v>108</v>
      </c>
      <c r="AO57" s="287">
        <f t="shared" si="47"/>
        <v>175</v>
      </c>
      <c r="AP57" s="287">
        <f t="shared" si="47"/>
        <v>107</v>
      </c>
      <c r="AQ57" s="287">
        <f t="shared" si="47"/>
        <v>130</v>
      </c>
      <c r="AR57" s="307">
        <f t="shared" si="47"/>
        <v>479</v>
      </c>
      <c r="AS57" s="308">
        <f t="shared" si="47"/>
        <v>1073</v>
      </c>
    </row>
    <row r="58" spans="1:45">
      <c r="A58" s="461"/>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462"/>
    </row>
    <row r="59" spans="1:45">
      <c r="A59" s="461"/>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462"/>
    </row>
    <row r="60" spans="1:45">
      <c r="A60" s="461"/>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462"/>
    </row>
    <row r="61" spans="1:45">
      <c r="A61" s="461"/>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462"/>
    </row>
    <row r="62" spans="1:45">
      <c r="A62" s="461"/>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462"/>
    </row>
    <row r="63" spans="1:45">
      <c r="A63" s="461"/>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462"/>
    </row>
    <row r="64" spans="1:45">
      <c r="A64" s="461"/>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462"/>
    </row>
    <row r="65" spans="1:27">
      <c r="A65" s="461"/>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462"/>
    </row>
    <row r="66" spans="1:27">
      <c r="A66" s="461"/>
      <c r="B66" s="291"/>
      <c r="C66" s="291"/>
      <c r="D66" s="291"/>
      <c r="E66" s="291"/>
      <c r="F66" s="291"/>
      <c r="G66" s="291"/>
      <c r="H66" s="291"/>
      <c r="I66" s="291"/>
      <c r="J66" s="291"/>
      <c r="K66" s="291"/>
      <c r="L66" s="291"/>
      <c r="M66" s="291"/>
      <c r="N66" s="291"/>
      <c r="O66" s="291"/>
      <c r="P66" s="291"/>
      <c r="Q66" s="291"/>
      <c r="R66" s="291"/>
      <c r="S66" s="291"/>
      <c r="T66" s="291"/>
      <c r="U66" s="291"/>
      <c r="V66" s="291"/>
      <c r="W66" s="291"/>
      <c r="X66" s="291"/>
      <c r="Y66" s="291"/>
      <c r="Z66" s="291"/>
      <c r="AA66" s="462"/>
    </row>
    <row r="67" spans="1:27">
      <c r="A67" s="463"/>
      <c r="B67" s="464"/>
      <c r="C67" s="464"/>
      <c r="D67" s="464"/>
      <c r="E67" s="464"/>
      <c r="F67" s="464"/>
      <c r="G67" s="464"/>
      <c r="H67" s="464"/>
      <c r="I67" s="464"/>
      <c r="J67" s="464"/>
      <c r="K67" s="464"/>
      <c r="L67" s="464"/>
      <c r="M67" s="464"/>
      <c r="N67" s="464"/>
      <c r="O67" s="464"/>
      <c r="P67" s="464"/>
      <c r="Q67" s="464"/>
      <c r="R67" s="464"/>
      <c r="S67" s="464"/>
      <c r="T67" s="464"/>
      <c r="U67" s="464"/>
      <c r="V67" s="464"/>
      <c r="W67" s="464"/>
      <c r="X67" s="464"/>
      <c r="Y67" s="464"/>
      <c r="Z67" s="464"/>
      <c r="AA67" s="465"/>
    </row>
  </sheetData>
  <mergeCells count="3">
    <mergeCell ref="A1:B1"/>
    <mergeCell ref="V1:AA1"/>
    <mergeCell ref="B3:M13"/>
  </mergeCells>
  <phoneticPr fontId="4"/>
  <conditionalFormatting sqref="AD5:AH5">
    <cfRule type="top10" dxfId="28" priority="6" rank="1"/>
  </conditionalFormatting>
  <conditionalFormatting sqref="AD8:AD19">
    <cfRule type="top10" dxfId="27" priority="4" rank="1"/>
    <cfRule type="top10" dxfId="26" priority="5" rank="1"/>
  </conditionalFormatting>
  <conditionalFormatting sqref="AH8:AH19">
    <cfRule type="top10" dxfId="25" priority="3" rank="1"/>
  </conditionalFormatting>
  <conditionalFormatting sqref="AD23:AD28">
    <cfRule type="top10" dxfId="24" priority="2" rank="1"/>
  </conditionalFormatting>
  <conditionalFormatting sqref="AH23:AH28">
    <cfRule type="top10" dxfId="23" priority="1" rank="1"/>
  </conditionalFormatting>
  <printOptions horizontalCentered="1" verticalCentered="1"/>
  <pageMargins left="0.39370078740157483" right="0.39370078740157483" top="0.39370078740157483" bottom="0.39370078740157483" header="0.51181102362204722" footer="0.51181102362204722"/>
  <pageSetup paperSize="9" scale="95" orientation="portrait" r:id="rId1"/>
  <headerFooter alignWithMargins="0"/>
  <colBreaks count="2" manualBreakCount="2">
    <brk id="27" max="66" man="1"/>
    <brk id="36" max="1048575" man="1"/>
  </colBreaks>
  <drawing r:id="rId2"/>
  <legacy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8">
    <tabColor theme="9" tint="0.59999389629810485"/>
  </sheetPr>
  <dimension ref="A1:AV70"/>
  <sheetViews>
    <sheetView showGridLines="0" view="pageBreakPreview" zoomScaleNormal="100" zoomScaleSheetLayoutView="100" workbookViewId="0">
      <selection activeCell="B3" sqref="B3:K15"/>
    </sheetView>
  </sheetViews>
  <sheetFormatPr defaultColWidth="10.28515625" defaultRowHeight="10.5"/>
  <cols>
    <col min="1" max="27" width="3.5703125" style="282" customWidth="1"/>
    <col min="28" max="28" width="1.7109375" style="282" customWidth="1"/>
    <col min="29" max="29" width="17.7109375" style="282" customWidth="1"/>
    <col min="30" max="30" width="17.7109375" style="291" customWidth="1"/>
    <col min="31" max="31" width="17.7109375" style="282" customWidth="1"/>
    <col min="32" max="32" width="8.28515625" style="336" customWidth="1"/>
    <col min="33" max="33" width="7.7109375" style="336" bestFit="1" customWidth="1"/>
    <col min="34" max="34" width="5.42578125" style="336" bestFit="1" customWidth="1"/>
    <col min="35" max="36" width="7.140625" style="336" bestFit="1" customWidth="1"/>
    <col min="37" max="37" width="8.28515625" style="336" bestFit="1" customWidth="1"/>
    <col min="38" max="38" width="5.42578125" style="336" bestFit="1" customWidth="1"/>
    <col min="39" max="44" width="5.42578125" style="336" customWidth="1"/>
    <col min="45" max="45" width="1.7109375" style="282" customWidth="1"/>
    <col min="46" max="46" width="15.28515625" style="282" customWidth="1"/>
    <col min="47" max="47" width="10.28515625" style="291" customWidth="1"/>
    <col min="48" max="16384" width="10.28515625" style="282"/>
  </cols>
  <sheetData>
    <row r="1" spans="1:48" ht="21" customHeight="1" thickBot="1">
      <c r="A1" s="902">
        <v>42</v>
      </c>
      <c r="B1" s="902"/>
      <c r="C1" s="496" t="s">
        <v>196</v>
      </c>
      <c r="D1" s="496"/>
      <c r="E1" s="496"/>
      <c r="F1" s="496"/>
      <c r="G1" s="496"/>
      <c r="H1" s="496"/>
      <c r="I1" s="496"/>
      <c r="J1" s="496"/>
      <c r="K1" s="496"/>
      <c r="L1" s="496"/>
      <c r="M1" s="496"/>
      <c r="N1" s="496"/>
      <c r="O1" s="496"/>
      <c r="P1" s="496"/>
      <c r="Q1" s="496"/>
      <c r="R1" s="496"/>
      <c r="S1" s="496"/>
      <c r="T1" s="496"/>
      <c r="U1" s="496"/>
      <c r="V1" s="905" t="s">
        <v>529</v>
      </c>
      <c r="W1" s="905"/>
      <c r="X1" s="905"/>
      <c r="Y1" s="905"/>
      <c r="Z1" s="905"/>
      <c r="AA1" s="905"/>
      <c r="AC1" s="398" t="s">
        <v>472</v>
      </c>
      <c r="AT1" s="398" t="s">
        <v>197</v>
      </c>
    </row>
    <row r="2" spans="1:48">
      <c r="AC2" s="398"/>
      <c r="AT2" s="398"/>
    </row>
    <row r="3" spans="1:48" ht="10.5" customHeight="1">
      <c r="B3" s="903" t="s">
        <v>867</v>
      </c>
      <c r="C3" s="910"/>
      <c r="D3" s="910"/>
      <c r="E3" s="910"/>
      <c r="F3" s="910"/>
      <c r="G3" s="910"/>
      <c r="H3" s="910"/>
      <c r="I3" s="910"/>
      <c r="J3" s="910"/>
      <c r="K3" s="910"/>
      <c r="M3" s="458"/>
      <c r="N3" s="459"/>
      <c r="O3" s="459"/>
      <c r="P3" s="459"/>
      <c r="Q3" s="459"/>
      <c r="R3" s="459"/>
      <c r="S3" s="459"/>
      <c r="T3" s="459"/>
      <c r="U3" s="459"/>
      <c r="V3" s="459"/>
      <c r="W3" s="459"/>
      <c r="X3" s="459"/>
      <c r="Y3" s="459"/>
      <c r="Z3" s="459"/>
      <c r="AA3" s="460"/>
      <c r="AC3" s="398" t="s">
        <v>198</v>
      </c>
      <c r="AG3" s="336" t="s">
        <v>690</v>
      </c>
      <c r="AT3" s="398" t="s">
        <v>198</v>
      </c>
    </row>
    <row r="4" spans="1:48">
      <c r="B4" s="910"/>
      <c r="C4" s="910"/>
      <c r="D4" s="910"/>
      <c r="E4" s="910"/>
      <c r="F4" s="910"/>
      <c r="G4" s="910"/>
      <c r="H4" s="910"/>
      <c r="I4" s="910"/>
      <c r="J4" s="910"/>
      <c r="K4" s="910"/>
      <c r="M4" s="461"/>
      <c r="N4" s="291"/>
      <c r="O4" s="291"/>
      <c r="P4" s="291"/>
      <c r="Q4" s="291"/>
      <c r="R4" s="291"/>
      <c r="S4" s="291"/>
      <c r="T4" s="291"/>
      <c r="U4" s="291"/>
      <c r="V4" s="291"/>
      <c r="W4" s="291"/>
      <c r="X4" s="291"/>
      <c r="Y4" s="291"/>
      <c r="Z4" s="291"/>
      <c r="AA4" s="462"/>
      <c r="AD4" s="404"/>
      <c r="AG4" s="336" t="str">
        <f>CONCATENATE("パートタイマーの平均時間給は、男性：",TEXT(AD6,"###,###.0円"),"、女性：",TEXT(AE6,"###,###.0円"),"となった。")</f>
        <v>パートタイマーの平均時間給は、男性：1,136.8円、女性：1,071.7円となった。</v>
      </c>
      <c r="AU4" s="404"/>
    </row>
    <row r="5" spans="1:48">
      <c r="B5" s="910"/>
      <c r="C5" s="910"/>
      <c r="D5" s="910"/>
      <c r="E5" s="910"/>
      <c r="F5" s="910"/>
      <c r="G5" s="910"/>
      <c r="H5" s="910"/>
      <c r="I5" s="910"/>
      <c r="J5" s="910"/>
      <c r="K5" s="910"/>
      <c r="M5" s="461"/>
      <c r="N5" s="291"/>
      <c r="O5" s="291"/>
      <c r="P5" s="291"/>
      <c r="Q5" s="291"/>
      <c r="R5" s="291"/>
      <c r="S5" s="291"/>
      <c r="T5" s="291"/>
      <c r="U5" s="291"/>
      <c r="V5" s="291"/>
      <c r="W5" s="291"/>
      <c r="X5" s="291"/>
      <c r="Y5" s="291"/>
      <c r="Z5" s="291"/>
      <c r="AA5" s="462"/>
      <c r="AC5" s="575"/>
      <c r="AD5" s="597" t="s">
        <v>552</v>
      </c>
      <c r="AE5" s="598" t="s">
        <v>553</v>
      </c>
      <c r="AF5" s="785"/>
      <c r="AG5" s="336" t="s">
        <v>691</v>
      </c>
      <c r="AI5" s="779" t="s">
        <v>751</v>
      </c>
      <c r="AJ5" s="779" t="s">
        <v>734</v>
      </c>
      <c r="AK5" s="779" t="s">
        <v>735</v>
      </c>
      <c r="AT5" s="575"/>
      <c r="AU5" s="598" t="s">
        <v>553</v>
      </c>
      <c r="AV5" s="597" t="s">
        <v>552</v>
      </c>
    </row>
    <row r="6" spans="1:48">
      <c r="B6" s="910"/>
      <c r="C6" s="910"/>
      <c r="D6" s="910"/>
      <c r="E6" s="910"/>
      <c r="F6" s="910"/>
      <c r="G6" s="910"/>
      <c r="H6" s="910"/>
      <c r="I6" s="910"/>
      <c r="J6" s="910"/>
      <c r="K6" s="910"/>
      <c r="M6" s="461"/>
      <c r="N6" s="291"/>
      <c r="O6" s="291"/>
      <c r="P6" s="291"/>
      <c r="Q6" s="291"/>
      <c r="R6" s="291"/>
      <c r="S6" s="291"/>
      <c r="T6" s="291"/>
      <c r="U6" s="291"/>
      <c r="V6" s="291"/>
      <c r="W6" s="291"/>
      <c r="X6" s="291"/>
      <c r="Y6" s="291"/>
      <c r="Z6" s="291"/>
      <c r="AA6" s="462"/>
      <c r="AC6" s="594" t="s">
        <v>558</v>
      </c>
      <c r="AD6" s="708">
        <f>AV6</f>
        <v>1136.7931034482758</v>
      </c>
      <c r="AE6" s="708">
        <f>AU6</f>
        <v>1071.6727272727273</v>
      </c>
      <c r="AF6" s="785"/>
      <c r="AG6" s="336" t="s">
        <v>807</v>
      </c>
      <c r="AI6" s="779" t="s">
        <v>715</v>
      </c>
      <c r="AJ6" s="779"/>
      <c r="AK6" s="779"/>
      <c r="AT6" s="594" t="s">
        <v>558</v>
      </c>
      <c r="AU6" s="599">
        <f>+AU24</f>
        <v>1071.6727272727273</v>
      </c>
      <c r="AV6" s="599">
        <f>+AV24</f>
        <v>1136.7931034482758</v>
      </c>
    </row>
    <row r="7" spans="1:48">
      <c r="B7" s="910"/>
      <c r="C7" s="910"/>
      <c r="D7" s="910"/>
      <c r="E7" s="910"/>
      <c r="F7" s="910"/>
      <c r="G7" s="910"/>
      <c r="H7" s="910"/>
      <c r="I7" s="910"/>
      <c r="J7" s="910"/>
      <c r="K7" s="910"/>
      <c r="M7" s="461"/>
      <c r="N7" s="291"/>
      <c r="O7" s="291"/>
      <c r="P7" s="291"/>
      <c r="Q7" s="291"/>
      <c r="R7" s="291"/>
      <c r="S7" s="291"/>
      <c r="T7" s="291"/>
      <c r="U7" s="291"/>
      <c r="V7" s="291"/>
      <c r="W7" s="291"/>
      <c r="X7" s="291"/>
      <c r="Y7" s="291"/>
      <c r="Z7" s="291"/>
      <c r="AA7" s="462"/>
      <c r="AC7" s="484"/>
      <c r="AD7" s="485"/>
      <c r="AE7" s="486"/>
      <c r="AF7" s="688"/>
      <c r="AI7" s="779"/>
      <c r="AJ7" s="779"/>
      <c r="AK7" s="779"/>
      <c r="AL7" s="336" t="s">
        <v>752</v>
      </c>
      <c r="AT7" s="484"/>
      <c r="AU7" s="485"/>
      <c r="AV7" s="486"/>
    </row>
    <row r="8" spans="1:48">
      <c r="B8" s="910"/>
      <c r="C8" s="910"/>
      <c r="D8" s="910"/>
      <c r="E8" s="910"/>
      <c r="F8" s="910"/>
      <c r="G8" s="910"/>
      <c r="H8" s="910"/>
      <c r="I8" s="910"/>
      <c r="J8" s="910"/>
      <c r="K8" s="910"/>
      <c r="M8" s="461"/>
      <c r="N8" s="291"/>
      <c r="O8" s="291"/>
      <c r="P8" s="291"/>
      <c r="Q8" s="291"/>
      <c r="R8" s="291"/>
      <c r="S8" s="291"/>
      <c r="T8" s="291"/>
      <c r="U8" s="291"/>
      <c r="V8" s="291"/>
      <c r="W8" s="291"/>
      <c r="X8" s="291"/>
      <c r="Y8" s="291"/>
      <c r="Z8" s="291"/>
      <c r="AA8" s="462"/>
      <c r="AC8" s="486" t="s">
        <v>199</v>
      </c>
      <c r="AD8" s="485"/>
      <c r="AE8" s="486"/>
      <c r="AG8" s="336" t="str">
        <f>CONCATENATE(AG6,AI6,AJ6,AK6,AL6,AG7,AI7,AJ7,AK7,AL7)</f>
        <v>業種別では、男性・女性ともに「教育・学習支援業」で高い値を示した。</v>
      </c>
      <c r="AT8" s="486" t="s">
        <v>199</v>
      </c>
      <c r="AU8" s="485"/>
      <c r="AV8" s="486"/>
    </row>
    <row r="9" spans="1:48">
      <c r="B9" s="910"/>
      <c r="C9" s="910"/>
      <c r="D9" s="910"/>
      <c r="E9" s="910"/>
      <c r="F9" s="910"/>
      <c r="G9" s="910"/>
      <c r="H9" s="910"/>
      <c r="I9" s="910"/>
      <c r="J9" s="910"/>
      <c r="K9" s="910"/>
      <c r="M9" s="461"/>
      <c r="N9" s="291"/>
      <c r="O9" s="291"/>
      <c r="P9" s="291"/>
      <c r="Q9" s="291"/>
      <c r="R9" s="291"/>
      <c r="S9" s="291"/>
      <c r="T9" s="291"/>
      <c r="U9" s="291"/>
      <c r="V9" s="291"/>
      <c r="W9" s="291"/>
      <c r="X9" s="291"/>
      <c r="Y9" s="291"/>
      <c r="Z9" s="291"/>
      <c r="AA9" s="462"/>
      <c r="AC9" s="486"/>
      <c r="AD9" s="485"/>
      <c r="AE9" s="486"/>
      <c r="AG9" s="336" t="s">
        <v>698</v>
      </c>
      <c r="AI9" s="779" t="s">
        <v>751</v>
      </c>
      <c r="AJ9" s="779" t="s">
        <v>734</v>
      </c>
      <c r="AK9" s="779" t="s">
        <v>735</v>
      </c>
      <c r="AT9" s="486"/>
      <c r="AU9" s="485"/>
      <c r="AV9" s="486"/>
    </row>
    <row r="10" spans="1:48">
      <c r="B10" s="910"/>
      <c r="C10" s="910"/>
      <c r="D10" s="910"/>
      <c r="E10" s="910"/>
      <c r="F10" s="910"/>
      <c r="G10" s="910"/>
      <c r="H10" s="910"/>
      <c r="I10" s="910"/>
      <c r="J10" s="910"/>
      <c r="K10" s="910"/>
      <c r="M10" s="461"/>
      <c r="N10" s="291"/>
      <c r="O10" s="291"/>
      <c r="P10" s="291"/>
      <c r="Q10" s="291"/>
      <c r="R10" s="291"/>
      <c r="S10" s="291"/>
      <c r="T10" s="291"/>
      <c r="U10" s="291"/>
      <c r="V10" s="291"/>
      <c r="W10" s="291"/>
      <c r="X10" s="291"/>
      <c r="Y10" s="291"/>
      <c r="Z10" s="291"/>
      <c r="AA10" s="462"/>
      <c r="AC10" s="593" t="s">
        <v>550</v>
      </c>
      <c r="AD10" s="594" t="s">
        <v>552</v>
      </c>
      <c r="AE10" s="595" t="s">
        <v>553</v>
      </c>
      <c r="AG10" s="336" t="s">
        <v>802</v>
      </c>
      <c r="AI10" s="779" t="s">
        <v>705</v>
      </c>
      <c r="AJ10" s="779"/>
      <c r="AK10" s="779"/>
      <c r="AL10" s="336" t="s">
        <v>866</v>
      </c>
      <c r="AT10" s="593" t="s">
        <v>550</v>
      </c>
      <c r="AU10" s="595" t="s">
        <v>553</v>
      </c>
      <c r="AV10" s="594" t="s">
        <v>552</v>
      </c>
    </row>
    <row r="11" spans="1:48" ht="12">
      <c r="B11" s="910"/>
      <c r="C11" s="910"/>
      <c r="D11" s="910"/>
      <c r="E11" s="910"/>
      <c r="F11" s="910"/>
      <c r="G11" s="910"/>
      <c r="H11" s="910"/>
      <c r="I11" s="910"/>
      <c r="J11" s="910"/>
      <c r="K11" s="910"/>
      <c r="M11" s="461"/>
      <c r="N11" s="291"/>
      <c r="O11" s="291"/>
      <c r="P11" s="291"/>
      <c r="Q11" s="291"/>
      <c r="R11" s="291"/>
      <c r="S11" s="291"/>
      <c r="T11" s="291"/>
      <c r="U11" s="291"/>
      <c r="V11" s="291"/>
      <c r="W11" s="291"/>
      <c r="X11" s="291"/>
      <c r="Y11" s="291"/>
      <c r="Z11" s="291"/>
      <c r="AA11" s="462"/>
      <c r="AC11" s="573" t="s">
        <v>403</v>
      </c>
      <c r="AD11" s="709">
        <f>AV23</f>
        <v>1150.9230769230769</v>
      </c>
      <c r="AE11" s="709">
        <f>AU23</f>
        <v>1053.7260273972602</v>
      </c>
      <c r="AF11" s="785"/>
      <c r="AH11" s="781"/>
      <c r="AI11" s="779"/>
      <c r="AJ11" s="779"/>
      <c r="AK11" s="779"/>
      <c r="AL11" s="795"/>
      <c r="AM11" s="781"/>
      <c r="AN11" s="781"/>
      <c r="AO11" s="781"/>
      <c r="AP11" s="781"/>
      <c r="AQ11" s="781"/>
      <c r="AR11" s="781"/>
      <c r="AT11" s="600" t="s">
        <v>557</v>
      </c>
      <c r="AU11" s="680" t="e">
        <f>+集計・資料①!E6</f>
        <v>#DIV/0!</v>
      </c>
      <c r="AV11" s="680" t="e">
        <f>+集計・資料①!D6</f>
        <v>#DIV/0!</v>
      </c>
    </row>
    <row r="12" spans="1:48">
      <c r="B12" s="910"/>
      <c r="C12" s="910"/>
      <c r="D12" s="910"/>
      <c r="E12" s="910"/>
      <c r="F12" s="910"/>
      <c r="G12" s="910"/>
      <c r="H12" s="910"/>
      <c r="I12" s="910"/>
      <c r="J12" s="910"/>
      <c r="K12" s="910"/>
      <c r="M12" s="461"/>
      <c r="N12" s="291"/>
      <c r="O12" s="291"/>
      <c r="P12" s="291"/>
      <c r="Q12" s="291"/>
      <c r="R12" s="291"/>
      <c r="S12" s="291"/>
      <c r="T12" s="291"/>
      <c r="U12" s="291"/>
      <c r="V12" s="291"/>
      <c r="W12" s="291"/>
      <c r="X12" s="291"/>
      <c r="Y12" s="291"/>
      <c r="Z12" s="291"/>
      <c r="AA12" s="462"/>
      <c r="AC12" s="683" t="s">
        <v>404</v>
      </c>
      <c r="AD12" s="709">
        <f>AV22</f>
        <v>1073.7647058823529</v>
      </c>
      <c r="AE12" s="709">
        <f>AU22</f>
        <v>965.2</v>
      </c>
      <c r="AF12" s="785"/>
      <c r="AG12" s="336" t="str">
        <f>CONCATENATE(AG10,AI10,AJ10,AK10,AL10,AG11,AI11,AJ11,AK11,AL11)</f>
        <v>規模別では、男性は「10～29人」、女性は「100人以上」の事業所で高い金額を示している。</v>
      </c>
      <c r="AT12" s="601" t="s">
        <v>544</v>
      </c>
      <c r="AU12" s="596">
        <f>+集計・資料①!E8</f>
        <v>1089.9482758620691</v>
      </c>
      <c r="AV12" s="596">
        <f>+集計・資料①!D8</f>
        <v>1097.9428571428571</v>
      </c>
    </row>
    <row r="13" spans="1:48">
      <c r="B13" s="910"/>
      <c r="C13" s="910"/>
      <c r="D13" s="910"/>
      <c r="E13" s="910"/>
      <c r="F13" s="910"/>
      <c r="G13" s="910"/>
      <c r="H13" s="910"/>
      <c r="I13" s="910"/>
      <c r="J13" s="910"/>
      <c r="K13" s="910"/>
      <c r="M13" s="461"/>
      <c r="N13" s="291"/>
      <c r="O13" s="291"/>
      <c r="P13" s="291"/>
      <c r="Q13" s="291"/>
      <c r="R13" s="291"/>
      <c r="S13" s="291"/>
      <c r="T13" s="291"/>
      <c r="U13" s="291"/>
      <c r="V13" s="291"/>
      <c r="W13" s="291"/>
      <c r="X13" s="291"/>
      <c r="Y13" s="291"/>
      <c r="Z13" s="291"/>
      <c r="AA13" s="462"/>
      <c r="AC13" s="573" t="s">
        <v>405</v>
      </c>
      <c r="AD13" s="709">
        <f>AV21</f>
        <v>1065</v>
      </c>
      <c r="AE13" s="709">
        <f>AU21</f>
        <v>1170</v>
      </c>
      <c r="AF13" s="688"/>
      <c r="AT13" s="601" t="s">
        <v>545</v>
      </c>
      <c r="AU13" s="596">
        <f>+集計・資料①!E10</f>
        <v>1059.0441176470588</v>
      </c>
      <c r="AV13" s="596">
        <f>+集計・資料①!D10</f>
        <v>1202.0333333333333</v>
      </c>
    </row>
    <row r="14" spans="1:48" ht="10.5" customHeight="1">
      <c r="B14" s="910"/>
      <c r="C14" s="910"/>
      <c r="D14" s="910"/>
      <c r="E14" s="910"/>
      <c r="F14" s="910"/>
      <c r="G14" s="910"/>
      <c r="H14" s="910"/>
      <c r="I14" s="910"/>
      <c r="J14" s="910"/>
      <c r="K14" s="910"/>
      <c r="M14" s="461"/>
      <c r="N14" s="291"/>
      <c r="O14" s="291"/>
      <c r="P14" s="291"/>
      <c r="Q14" s="291"/>
      <c r="R14" s="291"/>
      <c r="S14" s="291"/>
      <c r="T14" s="291"/>
      <c r="U14" s="291"/>
      <c r="V14" s="291"/>
      <c r="W14" s="291"/>
      <c r="X14" s="291"/>
      <c r="Y14" s="291"/>
      <c r="Z14" s="291"/>
      <c r="AA14" s="462"/>
      <c r="AC14" s="683" t="s">
        <v>406</v>
      </c>
      <c r="AD14" s="709">
        <f>AV20</f>
        <v>1123</v>
      </c>
      <c r="AE14" s="709">
        <f>AU20</f>
        <v>952.2</v>
      </c>
      <c r="AF14" s="688"/>
      <c r="AG14" s="780" t="s">
        <v>699</v>
      </c>
      <c r="AT14" s="601" t="s">
        <v>543</v>
      </c>
      <c r="AU14" s="596">
        <f>+集計・資料①!E12</f>
        <v>1275.6190476190477</v>
      </c>
      <c r="AV14" s="596">
        <f>+集計・資料①!D12</f>
        <v>1607.9166666666667</v>
      </c>
    </row>
    <row r="15" spans="1:48">
      <c r="B15" s="910"/>
      <c r="C15" s="910"/>
      <c r="D15" s="910"/>
      <c r="E15" s="910"/>
      <c r="F15" s="910"/>
      <c r="G15" s="910"/>
      <c r="H15" s="910"/>
      <c r="I15" s="910"/>
      <c r="J15" s="910"/>
      <c r="K15" s="910"/>
      <c r="M15" s="463"/>
      <c r="N15" s="464"/>
      <c r="O15" s="464"/>
      <c r="P15" s="464"/>
      <c r="Q15" s="464"/>
      <c r="R15" s="464"/>
      <c r="S15" s="464"/>
      <c r="T15" s="464"/>
      <c r="U15" s="464"/>
      <c r="V15" s="464"/>
      <c r="W15" s="464"/>
      <c r="X15" s="464"/>
      <c r="Y15" s="464"/>
      <c r="Z15" s="464"/>
      <c r="AA15" s="465"/>
      <c r="AC15" s="573" t="s">
        <v>407</v>
      </c>
      <c r="AD15" s="709">
        <f>AV19</f>
        <v>1127.1694915254238</v>
      </c>
      <c r="AE15" s="709">
        <f>AU19</f>
        <v>1018.8058252427185</v>
      </c>
      <c r="AF15" s="688"/>
      <c r="AG15" s="893" t="str">
        <f>CONCATENATE("　",AG4,CHAR(10),"　",AG8,AG12)</f>
        <v>　パートタイマーの平均時間給は、男性：1,136.8円、女性：1,071.7円となった。
　業種別では、男性・女性ともに「教育・学習支援業」で高い値を示した。規模別では、男性は「10～29人」、女性は「100人以上」の事業所で高い金額を示している。</v>
      </c>
      <c r="AH15" s="894"/>
      <c r="AI15" s="894"/>
      <c r="AJ15" s="894"/>
      <c r="AK15" s="894"/>
      <c r="AL15" s="894"/>
      <c r="AM15" s="894"/>
      <c r="AN15" s="894"/>
      <c r="AO15" s="894"/>
      <c r="AP15" s="894"/>
      <c r="AQ15" s="894"/>
      <c r="AR15" s="895"/>
      <c r="AT15" s="601" t="s">
        <v>542</v>
      </c>
      <c r="AU15" s="596">
        <f>+集計・資料①!E14</f>
        <v>1196.7175572519084</v>
      </c>
      <c r="AV15" s="596">
        <f>+集計・資料①!D14</f>
        <v>1169.3478260869565</v>
      </c>
    </row>
    <row r="16" spans="1:48" ht="10.5" customHeight="1">
      <c r="AC16" s="683" t="s">
        <v>408</v>
      </c>
      <c r="AD16" s="709">
        <f>AV18</f>
        <v>1000</v>
      </c>
      <c r="AE16" s="709">
        <f>AU18</f>
        <v>1083.6666666666667</v>
      </c>
      <c r="AF16" s="688"/>
      <c r="AG16" s="896"/>
      <c r="AH16" s="897"/>
      <c r="AI16" s="897"/>
      <c r="AJ16" s="897"/>
      <c r="AK16" s="897"/>
      <c r="AL16" s="897"/>
      <c r="AM16" s="897"/>
      <c r="AN16" s="897"/>
      <c r="AO16" s="897"/>
      <c r="AP16" s="897"/>
      <c r="AQ16" s="897"/>
      <c r="AR16" s="898"/>
      <c r="AT16" s="601" t="s">
        <v>541</v>
      </c>
      <c r="AU16" s="596">
        <f>+集計・資料①!E16</f>
        <v>964.07142857142856</v>
      </c>
      <c r="AV16" s="596">
        <f>+集計・資料①!D16</f>
        <v>980.66666666666663</v>
      </c>
    </row>
    <row r="17" spans="1:48">
      <c r="A17" s="458"/>
      <c r="B17" s="459"/>
      <c r="C17" s="459"/>
      <c r="D17" s="459"/>
      <c r="E17" s="459"/>
      <c r="F17" s="459"/>
      <c r="G17" s="459"/>
      <c r="H17" s="459"/>
      <c r="I17" s="459"/>
      <c r="J17" s="459"/>
      <c r="K17" s="459"/>
      <c r="L17" s="459"/>
      <c r="M17" s="459"/>
      <c r="N17" s="459"/>
      <c r="O17" s="459"/>
      <c r="P17" s="459"/>
      <c r="Q17" s="459"/>
      <c r="R17" s="459"/>
      <c r="S17" s="459"/>
      <c r="T17" s="459"/>
      <c r="U17" s="459"/>
      <c r="V17" s="459"/>
      <c r="W17" s="459"/>
      <c r="X17" s="459"/>
      <c r="Y17" s="459"/>
      <c r="Z17" s="459"/>
      <c r="AA17" s="460"/>
      <c r="AC17" s="573" t="s">
        <v>409</v>
      </c>
      <c r="AD17" s="709">
        <f>AV17</f>
        <v>957</v>
      </c>
      <c r="AE17" s="709">
        <f>AU17</f>
        <v>1150</v>
      </c>
      <c r="AF17" s="688"/>
      <c r="AG17" s="896"/>
      <c r="AH17" s="897"/>
      <c r="AI17" s="897"/>
      <c r="AJ17" s="897"/>
      <c r="AK17" s="897"/>
      <c r="AL17" s="897"/>
      <c r="AM17" s="897"/>
      <c r="AN17" s="897"/>
      <c r="AO17" s="897"/>
      <c r="AP17" s="897"/>
      <c r="AQ17" s="897"/>
      <c r="AR17" s="898"/>
      <c r="AT17" s="601" t="s">
        <v>546</v>
      </c>
      <c r="AU17" s="596">
        <f>+集計・資料①!E18</f>
        <v>1150</v>
      </c>
      <c r="AV17" s="596">
        <f>+集計・資料①!D18</f>
        <v>957</v>
      </c>
    </row>
    <row r="18" spans="1:48">
      <c r="A18" s="461"/>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462"/>
      <c r="AC18" s="683" t="s">
        <v>410</v>
      </c>
      <c r="AD18" s="709">
        <f>AV16</f>
        <v>980.66666666666663</v>
      </c>
      <c r="AE18" s="709">
        <f>AU16</f>
        <v>964.07142857142856</v>
      </c>
      <c r="AF18" s="688"/>
      <c r="AG18" s="896"/>
      <c r="AH18" s="897"/>
      <c r="AI18" s="897"/>
      <c r="AJ18" s="897"/>
      <c r="AK18" s="897"/>
      <c r="AL18" s="897"/>
      <c r="AM18" s="897"/>
      <c r="AN18" s="897"/>
      <c r="AO18" s="897"/>
      <c r="AP18" s="897"/>
      <c r="AQ18" s="897"/>
      <c r="AR18" s="898"/>
      <c r="AT18" s="601" t="s">
        <v>540</v>
      </c>
      <c r="AU18" s="596">
        <f>+集計・資料①!E20</f>
        <v>1083.6666666666667</v>
      </c>
      <c r="AV18" s="596">
        <f>+集計・資料①!D20</f>
        <v>1000</v>
      </c>
    </row>
    <row r="19" spans="1:48">
      <c r="A19" s="461"/>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462"/>
      <c r="AC19" s="573" t="s">
        <v>411</v>
      </c>
      <c r="AD19" s="709">
        <f>AV15</f>
        <v>1169.3478260869565</v>
      </c>
      <c r="AE19" s="709">
        <f>AU15</f>
        <v>1196.7175572519084</v>
      </c>
      <c r="AF19" s="688"/>
      <c r="AG19" s="896"/>
      <c r="AH19" s="897"/>
      <c r="AI19" s="897"/>
      <c r="AJ19" s="897"/>
      <c r="AK19" s="897"/>
      <c r="AL19" s="897"/>
      <c r="AM19" s="897"/>
      <c r="AN19" s="897"/>
      <c r="AO19" s="897"/>
      <c r="AP19" s="897"/>
      <c r="AQ19" s="897"/>
      <c r="AR19" s="898"/>
      <c r="AT19" s="601" t="s">
        <v>539</v>
      </c>
      <c r="AU19" s="596">
        <f>+集計・資料①!E22</f>
        <v>1018.8058252427185</v>
      </c>
      <c r="AV19" s="596">
        <f>+集計・資料①!D22</f>
        <v>1127.1694915254238</v>
      </c>
    </row>
    <row r="20" spans="1:48">
      <c r="A20" s="461"/>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462"/>
      <c r="AC20" s="683" t="s">
        <v>412</v>
      </c>
      <c r="AD20" s="816">
        <f>AV14</f>
        <v>1607.9166666666667</v>
      </c>
      <c r="AE20" s="816">
        <f>AU14</f>
        <v>1275.6190476190477</v>
      </c>
      <c r="AF20" s="688"/>
      <c r="AG20" s="896"/>
      <c r="AH20" s="897"/>
      <c r="AI20" s="897"/>
      <c r="AJ20" s="897"/>
      <c r="AK20" s="897"/>
      <c r="AL20" s="897"/>
      <c r="AM20" s="897"/>
      <c r="AN20" s="897"/>
      <c r="AO20" s="897"/>
      <c r="AP20" s="897"/>
      <c r="AQ20" s="897"/>
      <c r="AR20" s="898"/>
      <c r="AT20" s="601" t="s">
        <v>538</v>
      </c>
      <c r="AU20" s="596">
        <f>+集計・資料①!E24</f>
        <v>952.2</v>
      </c>
      <c r="AV20" s="596">
        <f>+集計・資料①!D24</f>
        <v>1123</v>
      </c>
    </row>
    <row r="21" spans="1:48">
      <c r="A21" s="461"/>
      <c r="B21" s="291"/>
      <c r="C21" s="291"/>
      <c r="D21" s="291"/>
      <c r="E21" s="291"/>
      <c r="F21" s="291"/>
      <c r="G21" s="291"/>
      <c r="H21" s="291"/>
      <c r="I21" s="291"/>
      <c r="J21" s="291"/>
      <c r="K21" s="291"/>
      <c r="L21" s="291"/>
      <c r="M21" s="291"/>
      <c r="N21" s="291"/>
      <c r="O21" s="291"/>
      <c r="P21" s="291"/>
      <c r="Q21" s="291"/>
      <c r="R21" s="291"/>
      <c r="S21" s="291"/>
      <c r="T21" s="291"/>
      <c r="U21" s="291"/>
      <c r="V21" s="291"/>
      <c r="W21" s="291"/>
      <c r="X21" s="291"/>
      <c r="Y21" s="291"/>
      <c r="Z21" s="291"/>
      <c r="AA21" s="462"/>
      <c r="AC21" s="573" t="s">
        <v>413</v>
      </c>
      <c r="AD21" s="816">
        <f>AV13</f>
        <v>1202.0333333333333</v>
      </c>
      <c r="AE21" s="709">
        <f>AU13</f>
        <v>1059.0441176470588</v>
      </c>
      <c r="AF21" s="688"/>
      <c r="AG21" s="896"/>
      <c r="AH21" s="897"/>
      <c r="AI21" s="897"/>
      <c r="AJ21" s="897"/>
      <c r="AK21" s="897"/>
      <c r="AL21" s="897"/>
      <c r="AM21" s="897"/>
      <c r="AN21" s="897"/>
      <c r="AO21" s="897"/>
      <c r="AP21" s="897"/>
      <c r="AQ21" s="897"/>
      <c r="AR21" s="898"/>
      <c r="AT21" s="601" t="s">
        <v>537</v>
      </c>
      <c r="AU21" s="596">
        <f>+集計・資料①!E26</f>
        <v>1170</v>
      </c>
      <c r="AV21" s="596">
        <f>+集計・資料①!D26</f>
        <v>1065</v>
      </c>
    </row>
    <row r="22" spans="1:48">
      <c r="A22" s="461"/>
      <c r="B22" s="291"/>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462"/>
      <c r="AC22" s="683" t="s">
        <v>414</v>
      </c>
      <c r="AD22" s="709">
        <f>AV12</f>
        <v>1097.9428571428571</v>
      </c>
      <c r="AE22" s="709">
        <f>AU12</f>
        <v>1089.9482758620691</v>
      </c>
      <c r="AF22" s="688"/>
      <c r="AG22" s="896"/>
      <c r="AH22" s="897"/>
      <c r="AI22" s="897"/>
      <c r="AJ22" s="897"/>
      <c r="AK22" s="897"/>
      <c r="AL22" s="897"/>
      <c r="AM22" s="897"/>
      <c r="AN22" s="897"/>
      <c r="AO22" s="897"/>
      <c r="AP22" s="897"/>
      <c r="AQ22" s="897"/>
      <c r="AR22" s="898"/>
      <c r="AT22" s="601" t="s">
        <v>547</v>
      </c>
      <c r="AU22" s="596">
        <f>+集計・資料①!E28</f>
        <v>965.2</v>
      </c>
      <c r="AV22" s="596">
        <f>+集計・資料①!D28</f>
        <v>1073.7647058823529</v>
      </c>
    </row>
    <row r="23" spans="1:48">
      <c r="A23" s="461"/>
      <c r="B23" s="291"/>
      <c r="C23" s="291"/>
      <c r="D23" s="291"/>
      <c r="E23" s="291"/>
      <c r="F23" s="291"/>
      <c r="G23" s="291"/>
      <c r="H23" s="291"/>
      <c r="I23" s="291"/>
      <c r="J23" s="291"/>
      <c r="K23" s="291"/>
      <c r="L23" s="291"/>
      <c r="M23" s="291"/>
      <c r="N23" s="291"/>
      <c r="O23" s="291"/>
      <c r="P23" s="291"/>
      <c r="Q23" s="291"/>
      <c r="R23" s="291"/>
      <c r="S23" s="291"/>
      <c r="T23" s="291"/>
      <c r="U23" s="291"/>
      <c r="V23" s="291"/>
      <c r="W23" s="291"/>
      <c r="X23" s="291"/>
      <c r="Y23" s="291"/>
      <c r="Z23" s="291"/>
      <c r="AA23" s="462"/>
      <c r="AC23" s="573" t="s">
        <v>23</v>
      </c>
      <c r="AD23" s="680" t="e">
        <f>AV11</f>
        <v>#DIV/0!</v>
      </c>
      <c r="AE23" s="680" t="e">
        <f>AU11</f>
        <v>#DIV/0!</v>
      </c>
      <c r="AF23" s="688"/>
      <c r="AG23" s="896"/>
      <c r="AH23" s="897"/>
      <c r="AI23" s="897"/>
      <c r="AJ23" s="897"/>
      <c r="AK23" s="897"/>
      <c r="AL23" s="897"/>
      <c r="AM23" s="897"/>
      <c r="AN23" s="897"/>
      <c r="AO23" s="897"/>
      <c r="AP23" s="897"/>
      <c r="AQ23" s="897"/>
      <c r="AR23" s="898"/>
      <c r="AT23" s="601" t="s">
        <v>548</v>
      </c>
      <c r="AU23" s="596">
        <f>+集計・資料①!E30</f>
        <v>1053.7260273972602</v>
      </c>
      <c r="AV23" s="596">
        <f>+集計・資料①!D30</f>
        <v>1150.9230769230769</v>
      </c>
    </row>
    <row r="24" spans="1:48">
      <c r="A24" s="461"/>
      <c r="B24" s="291"/>
      <c r="C24" s="291"/>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462"/>
      <c r="AC24" s="594" t="s">
        <v>558</v>
      </c>
      <c r="AD24" s="680">
        <f>AV24</f>
        <v>1136.7931034482758</v>
      </c>
      <c r="AE24" s="680">
        <f>AU24</f>
        <v>1071.6727272727273</v>
      </c>
      <c r="AF24" s="688"/>
      <c r="AG24" s="896"/>
      <c r="AH24" s="897"/>
      <c r="AI24" s="897"/>
      <c r="AJ24" s="897"/>
      <c r="AK24" s="897"/>
      <c r="AL24" s="897"/>
      <c r="AM24" s="897"/>
      <c r="AN24" s="897"/>
      <c r="AO24" s="897"/>
      <c r="AP24" s="897"/>
      <c r="AQ24" s="897"/>
      <c r="AR24" s="898"/>
      <c r="AT24" s="594" t="s">
        <v>558</v>
      </c>
      <c r="AU24" s="596">
        <f>+集計・資料①!E32</f>
        <v>1071.6727272727273</v>
      </c>
      <c r="AV24" s="596">
        <f>+集計・資料①!D32</f>
        <v>1136.7931034482758</v>
      </c>
    </row>
    <row r="25" spans="1:48" ht="10.5" customHeight="1">
      <c r="A25" s="461"/>
      <c r="B25" s="291"/>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462"/>
      <c r="AC25" s="909"/>
      <c r="AD25" s="909"/>
      <c r="AE25" s="909"/>
      <c r="AF25" s="688"/>
      <c r="AG25" s="896"/>
      <c r="AH25" s="897"/>
      <c r="AI25" s="897"/>
      <c r="AJ25" s="897"/>
      <c r="AK25" s="897"/>
      <c r="AL25" s="897"/>
      <c r="AM25" s="897"/>
      <c r="AN25" s="897"/>
      <c r="AO25" s="897"/>
      <c r="AP25" s="897"/>
      <c r="AQ25" s="897"/>
      <c r="AR25" s="898"/>
      <c r="AT25" s="909" t="s">
        <v>572</v>
      </c>
      <c r="AU25" s="909"/>
      <c r="AV25" s="909"/>
    </row>
    <row r="26" spans="1:48">
      <c r="A26" s="461"/>
      <c r="B26" s="291"/>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462"/>
      <c r="AC26" s="909"/>
      <c r="AD26" s="909"/>
      <c r="AE26" s="909"/>
      <c r="AF26" s="688"/>
      <c r="AG26" s="896"/>
      <c r="AH26" s="897"/>
      <c r="AI26" s="897"/>
      <c r="AJ26" s="897"/>
      <c r="AK26" s="897"/>
      <c r="AL26" s="897"/>
      <c r="AM26" s="897"/>
      <c r="AN26" s="897"/>
      <c r="AO26" s="897"/>
      <c r="AP26" s="897"/>
      <c r="AQ26" s="897"/>
      <c r="AR26" s="898"/>
      <c r="AT26" s="909"/>
      <c r="AU26" s="909"/>
      <c r="AV26" s="909"/>
    </row>
    <row r="27" spans="1:48">
      <c r="A27" s="461"/>
      <c r="B27" s="291"/>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462"/>
      <c r="AG27" s="899"/>
      <c r="AH27" s="900"/>
      <c r="AI27" s="900"/>
      <c r="AJ27" s="900"/>
      <c r="AK27" s="900"/>
      <c r="AL27" s="900"/>
      <c r="AM27" s="900"/>
      <c r="AN27" s="900"/>
      <c r="AO27" s="900"/>
      <c r="AP27" s="900"/>
      <c r="AQ27" s="900"/>
      <c r="AR27" s="901"/>
    </row>
    <row r="28" spans="1:48">
      <c r="A28" s="461"/>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462"/>
      <c r="AC28" s="486" t="s">
        <v>200</v>
      </c>
      <c r="AD28" s="487"/>
      <c r="AE28" s="486"/>
      <c r="AT28" s="486" t="s">
        <v>200</v>
      </c>
      <c r="AU28" s="487"/>
      <c r="AV28" s="486"/>
    </row>
    <row r="29" spans="1:48">
      <c r="A29" s="461"/>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462"/>
      <c r="AC29" s="486"/>
      <c r="AD29" s="487"/>
      <c r="AE29" s="486"/>
      <c r="AT29" s="486"/>
      <c r="AU29" s="487"/>
      <c r="AV29" s="486"/>
    </row>
    <row r="30" spans="1:48">
      <c r="A30" s="461"/>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462"/>
      <c r="AC30" s="593" t="s">
        <v>8</v>
      </c>
      <c r="AD30" s="594" t="s">
        <v>552</v>
      </c>
      <c r="AE30" s="595" t="s">
        <v>553</v>
      </c>
      <c r="AF30" s="785"/>
      <c r="AT30" s="593" t="s">
        <v>8</v>
      </c>
      <c r="AU30" s="595" t="s">
        <v>553</v>
      </c>
      <c r="AV30" s="594" t="s">
        <v>552</v>
      </c>
    </row>
    <row r="31" spans="1:48">
      <c r="A31" s="461"/>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462"/>
      <c r="AC31" s="577" t="s">
        <v>415</v>
      </c>
      <c r="AD31" s="710">
        <f>AV36</f>
        <v>1142.2578125</v>
      </c>
      <c r="AE31" s="710">
        <f>AU36</f>
        <v>1060.0671641791046</v>
      </c>
      <c r="AF31" s="785"/>
      <c r="AT31" s="106" t="s">
        <v>555</v>
      </c>
      <c r="AU31" s="599">
        <f>+集計・資料①!E40</f>
        <v>1207.75</v>
      </c>
      <c r="AV31" s="599">
        <f>+集計・資料①!D40</f>
        <v>1076.2</v>
      </c>
    </row>
    <row r="32" spans="1:48">
      <c r="A32" s="461"/>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462"/>
      <c r="AC32" s="577" t="s">
        <v>416</v>
      </c>
      <c r="AD32" s="710">
        <f>AV35</f>
        <v>1121.7258064516129</v>
      </c>
      <c r="AE32" s="710">
        <f>AU35</f>
        <v>1086.1372549019609</v>
      </c>
      <c r="AF32" s="688"/>
      <c r="AT32" s="108" t="s">
        <v>432</v>
      </c>
      <c r="AU32" s="599">
        <f>+集計・資料①!E42</f>
        <v>1126</v>
      </c>
      <c r="AV32" s="599">
        <f>+集計・資料①!D42</f>
        <v>1083.1111111111111</v>
      </c>
    </row>
    <row r="33" spans="1:48">
      <c r="A33" s="461"/>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462"/>
      <c r="AC33" s="577" t="s">
        <v>686</v>
      </c>
      <c r="AD33" s="710">
        <f>AV34</f>
        <v>1178.5540540540539</v>
      </c>
      <c r="AE33" s="710">
        <f>AU34</f>
        <v>1080.6351351351352</v>
      </c>
      <c r="AF33" s="688"/>
      <c r="AT33" s="108" t="s">
        <v>433</v>
      </c>
      <c r="AU33" s="599">
        <f>+集計・資料①!E44</f>
        <v>1008.0869565217391</v>
      </c>
      <c r="AV33" s="599">
        <f>+集計・資料①!D44</f>
        <v>964.33333333333337</v>
      </c>
    </row>
    <row r="34" spans="1:48">
      <c r="A34" s="461"/>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462"/>
      <c r="AC34" s="577" t="s">
        <v>418</v>
      </c>
      <c r="AD34" s="710">
        <f>AV33</f>
        <v>964.33333333333337</v>
      </c>
      <c r="AE34" s="710">
        <f>AU33</f>
        <v>1008.0869565217391</v>
      </c>
      <c r="AF34" s="688"/>
      <c r="AT34" s="108" t="s">
        <v>434</v>
      </c>
      <c r="AU34" s="599">
        <f>+集計・資料①!E46</f>
        <v>1080.6351351351352</v>
      </c>
      <c r="AV34" s="599">
        <f>+集計・資料①!D46</f>
        <v>1178.5540540540539</v>
      </c>
    </row>
    <row r="35" spans="1:48">
      <c r="A35" s="461"/>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462"/>
      <c r="AC35" s="577" t="s">
        <v>419</v>
      </c>
      <c r="AD35" s="710">
        <f>AV32</f>
        <v>1083.1111111111111</v>
      </c>
      <c r="AE35" s="710">
        <f>AU32</f>
        <v>1126</v>
      </c>
      <c r="AF35" s="688"/>
      <c r="AT35" s="108" t="s">
        <v>435</v>
      </c>
      <c r="AU35" s="599">
        <f>+集計・資料①!E48</f>
        <v>1086.1372549019609</v>
      </c>
      <c r="AV35" s="599">
        <f>+集計・資料①!D48</f>
        <v>1121.7258064516129</v>
      </c>
    </row>
    <row r="36" spans="1:48" ht="11.25" thickBot="1">
      <c r="A36" s="461"/>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462"/>
      <c r="AC36" s="577" t="s">
        <v>420</v>
      </c>
      <c r="AD36" s="710">
        <f>AV31</f>
        <v>1076.2</v>
      </c>
      <c r="AE36" s="710">
        <f>AU31</f>
        <v>1207.75</v>
      </c>
      <c r="AF36" s="688"/>
      <c r="AT36" s="129" t="s">
        <v>436</v>
      </c>
      <c r="AU36" s="599">
        <f>+集計・資料①!E50</f>
        <v>1060.0671641791046</v>
      </c>
      <c r="AV36" s="599">
        <f>+集計・資料①!D50</f>
        <v>1142.2578125</v>
      </c>
    </row>
    <row r="37" spans="1:48">
      <c r="A37" s="461"/>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462"/>
      <c r="AC37" s="594" t="s">
        <v>558</v>
      </c>
      <c r="AD37" s="710">
        <f>AV37</f>
        <v>1136.7931034482758</v>
      </c>
      <c r="AE37" s="710">
        <f>AU37</f>
        <v>1071.6727272727273</v>
      </c>
      <c r="AF37" s="688"/>
      <c r="AT37" s="594" t="s">
        <v>558</v>
      </c>
      <c r="AU37" s="599">
        <f>+集計・資料①!E52</f>
        <v>1071.6727272727273</v>
      </c>
      <c r="AV37" s="599">
        <f>+集計・資料①!D52</f>
        <v>1136.7931034482758</v>
      </c>
    </row>
    <row r="38" spans="1:48">
      <c r="A38" s="461"/>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462"/>
      <c r="AD38" s="481"/>
      <c r="AE38" s="481"/>
      <c r="AF38" s="688"/>
      <c r="AG38" s="782"/>
      <c r="AU38" s="481"/>
      <c r="AV38" s="481"/>
    </row>
    <row r="39" spans="1:48">
      <c r="A39" s="461"/>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462"/>
      <c r="AE39" s="291"/>
      <c r="AV39" s="291"/>
    </row>
    <row r="40" spans="1:48">
      <c r="A40" s="461"/>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462"/>
      <c r="AD40" s="481"/>
      <c r="AE40" s="481"/>
      <c r="AU40" s="481"/>
      <c r="AV40" s="481"/>
    </row>
    <row r="41" spans="1:48">
      <c r="A41" s="461"/>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462"/>
    </row>
    <row r="42" spans="1:48">
      <c r="A42" s="461"/>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462"/>
    </row>
    <row r="43" spans="1:48">
      <c r="A43" s="461"/>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462"/>
    </row>
    <row r="44" spans="1:48">
      <c r="A44" s="461"/>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462"/>
    </row>
    <row r="45" spans="1:48">
      <c r="A45" s="461"/>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462"/>
    </row>
    <row r="46" spans="1:48">
      <c r="A46" s="461"/>
      <c r="B46" s="291"/>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462"/>
    </row>
    <row r="47" spans="1:48">
      <c r="A47" s="461"/>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462"/>
    </row>
    <row r="48" spans="1:48">
      <c r="A48" s="461"/>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462"/>
    </row>
    <row r="49" spans="1:33">
      <c r="A49" s="461"/>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462"/>
    </row>
    <row r="50" spans="1:33">
      <c r="A50" s="461"/>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462"/>
    </row>
    <row r="51" spans="1:33">
      <c r="A51" s="461"/>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462"/>
    </row>
    <row r="52" spans="1:33">
      <c r="A52" s="461"/>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462"/>
      <c r="AG52" s="782"/>
    </row>
    <row r="53" spans="1:33">
      <c r="A53" s="461"/>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462"/>
      <c r="AG53" s="782"/>
    </row>
    <row r="54" spans="1:33">
      <c r="A54" s="461"/>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462"/>
      <c r="AG54" s="782"/>
    </row>
    <row r="55" spans="1:33">
      <c r="A55" s="461"/>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462"/>
    </row>
    <row r="56" spans="1:33">
      <c r="A56" s="461"/>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462"/>
    </row>
    <row r="57" spans="1:33">
      <c r="A57" s="461"/>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462"/>
    </row>
    <row r="58" spans="1:33">
      <c r="A58" s="461"/>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462"/>
    </row>
    <row r="59" spans="1:33">
      <c r="A59" s="461"/>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462"/>
    </row>
    <row r="60" spans="1:33">
      <c r="A60" s="461"/>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462"/>
    </row>
    <row r="61" spans="1:33">
      <c r="A61" s="461"/>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462"/>
    </row>
    <row r="62" spans="1:33">
      <c r="A62" s="461"/>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462"/>
    </row>
    <row r="63" spans="1:33">
      <c r="A63" s="461"/>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462"/>
    </row>
    <row r="64" spans="1:33">
      <c r="A64" s="461"/>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462"/>
    </row>
    <row r="65" spans="1:27">
      <c r="A65" s="461"/>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462"/>
    </row>
    <row r="66" spans="1:27">
      <c r="A66" s="461"/>
      <c r="B66" s="291"/>
      <c r="C66" s="291"/>
      <c r="D66" s="291"/>
      <c r="E66" s="291"/>
      <c r="F66" s="291"/>
      <c r="G66" s="291"/>
      <c r="H66" s="291"/>
      <c r="I66" s="291"/>
      <c r="J66" s="291"/>
      <c r="K66" s="291"/>
      <c r="L66" s="291"/>
      <c r="M66" s="291"/>
      <c r="N66" s="291"/>
      <c r="O66" s="291"/>
      <c r="P66" s="291"/>
      <c r="Q66" s="291"/>
      <c r="R66" s="291"/>
      <c r="S66" s="291"/>
      <c r="T66" s="291"/>
      <c r="U66" s="291"/>
      <c r="V66" s="291"/>
      <c r="W66" s="291"/>
      <c r="X66" s="291"/>
      <c r="Y66" s="291"/>
      <c r="Z66" s="291"/>
      <c r="AA66" s="462"/>
    </row>
    <row r="67" spans="1:27">
      <c r="A67" s="461"/>
      <c r="B67" s="291"/>
      <c r="C67" s="291"/>
      <c r="D67" s="291"/>
      <c r="E67" s="291"/>
      <c r="F67" s="291"/>
      <c r="G67" s="291"/>
      <c r="H67" s="291"/>
      <c r="I67" s="291"/>
      <c r="J67" s="291"/>
      <c r="K67" s="291"/>
      <c r="L67" s="291"/>
      <c r="M67" s="291"/>
      <c r="N67" s="291"/>
      <c r="O67" s="291"/>
      <c r="P67" s="291"/>
      <c r="Q67" s="291"/>
      <c r="R67" s="291"/>
      <c r="S67" s="291"/>
      <c r="T67" s="291"/>
      <c r="U67" s="291"/>
      <c r="V67" s="291"/>
      <c r="W67" s="291"/>
      <c r="X67" s="291"/>
      <c r="Y67" s="291"/>
      <c r="Z67" s="291"/>
      <c r="AA67" s="462"/>
    </row>
    <row r="68" spans="1:27">
      <c r="A68" s="461"/>
      <c r="B68" s="291"/>
      <c r="C68" s="291"/>
      <c r="D68" s="291"/>
      <c r="E68" s="291"/>
      <c r="F68" s="291"/>
      <c r="G68" s="291"/>
      <c r="H68" s="291"/>
      <c r="I68" s="291"/>
      <c r="J68" s="291"/>
      <c r="K68" s="291"/>
      <c r="L68" s="291"/>
      <c r="M68" s="291"/>
      <c r="N68" s="291"/>
      <c r="O68" s="291"/>
      <c r="P68" s="291"/>
      <c r="Q68" s="291"/>
      <c r="R68" s="291"/>
      <c r="S68" s="291"/>
      <c r="T68" s="291"/>
      <c r="U68" s="291"/>
      <c r="V68" s="291"/>
      <c r="W68" s="291"/>
      <c r="X68" s="291"/>
      <c r="Y68" s="291"/>
      <c r="Z68" s="291"/>
      <c r="AA68" s="462"/>
    </row>
    <row r="69" spans="1:27">
      <c r="A69" s="461"/>
      <c r="B69" s="291"/>
      <c r="C69" s="291"/>
      <c r="D69" s="291"/>
      <c r="E69" s="291"/>
      <c r="F69" s="291"/>
      <c r="G69" s="291"/>
      <c r="H69" s="291"/>
      <c r="I69" s="291"/>
      <c r="J69" s="291"/>
      <c r="K69" s="291"/>
      <c r="L69" s="291"/>
      <c r="M69" s="291"/>
      <c r="N69" s="291"/>
      <c r="O69" s="291"/>
      <c r="P69" s="291"/>
      <c r="Q69" s="291"/>
      <c r="R69" s="291"/>
      <c r="S69" s="291"/>
      <c r="T69" s="291"/>
      <c r="U69" s="291"/>
      <c r="V69" s="291"/>
      <c r="W69" s="291"/>
      <c r="X69" s="291"/>
      <c r="Y69" s="291"/>
      <c r="Z69" s="291"/>
      <c r="AA69" s="462"/>
    </row>
    <row r="70" spans="1:27">
      <c r="A70" s="463"/>
      <c r="B70" s="464"/>
      <c r="C70" s="464"/>
      <c r="D70" s="464"/>
      <c r="E70" s="464"/>
      <c r="F70" s="464"/>
      <c r="G70" s="464"/>
      <c r="H70" s="464"/>
      <c r="I70" s="464"/>
      <c r="J70" s="464"/>
      <c r="K70" s="464"/>
      <c r="L70" s="464"/>
      <c r="M70" s="464"/>
      <c r="N70" s="464"/>
      <c r="O70" s="464"/>
      <c r="P70" s="464"/>
      <c r="Q70" s="464"/>
      <c r="R70" s="464"/>
      <c r="S70" s="464"/>
      <c r="T70" s="464"/>
      <c r="U70" s="464"/>
      <c r="V70" s="464"/>
      <c r="W70" s="464"/>
      <c r="X70" s="464"/>
      <c r="Y70" s="464"/>
      <c r="Z70" s="464"/>
      <c r="AA70" s="465"/>
    </row>
  </sheetData>
  <mergeCells count="6">
    <mergeCell ref="AT25:AV26"/>
    <mergeCell ref="AC25:AE26"/>
    <mergeCell ref="A1:B1"/>
    <mergeCell ref="V1:AA1"/>
    <mergeCell ref="B3:K15"/>
    <mergeCell ref="AG15:AR27"/>
  </mergeCells>
  <phoneticPr fontId="4"/>
  <conditionalFormatting sqref="AU11:AV24 AD11:AE24">
    <cfRule type="expression" dxfId="22" priority="13" stopIfTrue="1">
      <formula>ISERROR(AD11)=TRUE</formula>
    </cfRule>
  </conditionalFormatting>
  <conditionalFormatting sqref="AD11:AD23">
    <cfRule type="top10" dxfId="21" priority="4" rank="1"/>
  </conditionalFormatting>
  <conditionalFormatting sqref="AE11:AE23">
    <cfRule type="top10" dxfId="20" priority="3" rank="1"/>
  </conditionalFormatting>
  <conditionalFormatting sqref="AD31:AD36">
    <cfRule type="top10" dxfId="19" priority="2" rank="1"/>
  </conditionalFormatting>
  <conditionalFormatting sqref="AE31:AE36">
    <cfRule type="top10" dxfId="18" priority="1" rank="1"/>
  </conditionalFormatting>
  <dataValidations count="1">
    <dataValidation type="list" allowBlank="1" showInputMessage="1" showErrorMessage="1" sqref="AI10:AK11" xr:uid="{00000000-0002-0000-1000-000000000000}">
      <formula1>"「1～4人」,「5～9人」,「10～29人」,「30～49人」,「50～99人」,「100人以上」"</formula1>
    </dataValidation>
  </dataValidations>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1048575" man="1"/>
    <brk id="44"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000-000001000000}">
          <x14:formula1>
            <xm:f>業種リスト!$A$2:$A$14</xm:f>
          </x14:formula1>
          <xm:sqref>AI6:AK7</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9">
    <tabColor theme="9" tint="0.59999389629810485"/>
  </sheetPr>
  <dimension ref="A1:BL54"/>
  <sheetViews>
    <sheetView showGridLines="0" view="pageBreakPreview" zoomScaleNormal="100" zoomScaleSheetLayoutView="100" workbookViewId="0">
      <selection activeCell="B3" sqref="B3:M15"/>
    </sheetView>
  </sheetViews>
  <sheetFormatPr defaultColWidth="10.28515625" defaultRowHeight="10.5"/>
  <cols>
    <col min="1" max="27" width="3.5703125" style="282" customWidth="1"/>
    <col min="28" max="28" width="1.7109375" style="282" customWidth="1"/>
    <col min="29" max="29" width="15" style="282" customWidth="1"/>
    <col min="30" max="32" width="7.85546875" style="282" customWidth="1"/>
    <col min="33" max="33" width="1.7109375" style="282" customWidth="1"/>
    <col min="34" max="34" width="15" style="282" customWidth="1"/>
    <col min="35" max="38" width="7.28515625" style="282" customWidth="1"/>
    <col min="39" max="39" width="15.85546875" style="336" bestFit="1" customWidth="1"/>
    <col min="40" max="40" width="7.140625" style="336" bestFit="1" customWidth="1"/>
    <col min="41" max="41" width="5.42578125" style="336" bestFit="1" customWidth="1"/>
    <col min="42" max="43" width="7.140625" style="336" bestFit="1" customWidth="1"/>
    <col min="44" max="44" width="8.28515625" style="336" bestFit="1" customWidth="1"/>
    <col min="45" max="45" width="5.42578125" style="336" bestFit="1" customWidth="1"/>
    <col min="46" max="53" width="5.42578125" style="336" customWidth="1"/>
    <col min="54" max="54" width="1.7109375" style="282" customWidth="1"/>
    <col min="55" max="55" width="15" style="282" customWidth="1"/>
    <col min="56" max="58" width="6.5703125" style="282" customWidth="1"/>
    <col min="59" max="59" width="1.7109375" style="282" customWidth="1"/>
    <col min="60" max="60" width="15" style="282" customWidth="1"/>
    <col min="61" max="64" width="6.5703125" style="282" customWidth="1"/>
    <col min="65" max="16384" width="10.28515625" style="282"/>
  </cols>
  <sheetData>
    <row r="1" spans="1:64" ht="21" customHeight="1" thickBot="1">
      <c r="A1" s="902">
        <v>43</v>
      </c>
      <c r="B1" s="902"/>
      <c r="C1" s="759" t="s">
        <v>644</v>
      </c>
      <c r="D1" s="496"/>
      <c r="E1" s="496"/>
      <c r="F1" s="496"/>
      <c r="G1" s="496"/>
      <c r="H1" s="496"/>
      <c r="I1" s="496"/>
      <c r="J1" s="496"/>
      <c r="K1" s="496"/>
      <c r="L1" s="496"/>
      <c r="M1" s="496"/>
      <c r="N1" s="496"/>
      <c r="O1" s="496"/>
      <c r="P1" s="496"/>
      <c r="Q1" s="496"/>
      <c r="R1" s="496"/>
      <c r="S1" s="496"/>
      <c r="T1" s="496"/>
      <c r="U1" s="496"/>
      <c r="V1" s="905" t="s">
        <v>530</v>
      </c>
      <c r="W1" s="905"/>
      <c r="X1" s="905"/>
      <c r="Y1" s="905"/>
      <c r="Z1" s="905"/>
      <c r="AA1" s="905"/>
      <c r="AC1" s="282" t="s">
        <v>645</v>
      </c>
      <c r="BC1" s="282" t="s">
        <v>646</v>
      </c>
    </row>
    <row r="3" spans="1:64" ht="10.5" customHeight="1">
      <c r="B3" s="903" t="s">
        <v>868</v>
      </c>
      <c r="C3" s="903"/>
      <c r="D3" s="903"/>
      <c r="E3" s="903"/>
      <c r="F3" s="903"/>
      <c r="G3" s="903"/>
      <c r="H3" s="903"/>
      <c r="I3" s="903"/>
      <c r="J3" s="903"/>
      <c r="K3" s="903"/>
      <c r="L3" s="903"/>
      <c r="M3" s="903"/>
      <c r="O3" s="458"/>
      <c r="P3" s="459"/>
      <c r="Q3" s="459"/>
      <c r="R3" s="459"/>
      <c r="S3" s="459"/>
      <c r="T3" s="459"/>
      <c r="U3" s="459"/>
      <c r="V3" s="459"/>
      <c r="W3" s="459"/>
      <c r="X3" s="459"/>
      <c r="Y3" s="459"/>
      <c r="Z3" s="459"/>
      <c r="AA3" s="460"/>
      <c r="AC3" s="282" t="s">
        <v>647</v>
      </c>
      <c r="AD3" s="26"/>
      <c r="AE3" s="26"/>
      <c r="AF3" s="26"/>
      <c r="AH3" s="282" t="s">
        <v>648</v>
      </c>
      <c r="AI3" s="26"/>
      <c r="AJ3" s="26"/>
      <c r="AK3" s="26"/>
      <c r="AL3" s="26"/>
      <c r="AN3" s="336" t="s">
        <v>690</v>
      </c>
      <c r="BC3" s="282" t="s">
        <v>647</v>
      </c>
      <c r="BD3" s="26"/>
      <c r="BE3" s="26"/>
      <c r="BF3" s="26"/>
      <c r="BH3" s="282" t="s">
        <v>648</v>
      </c>
      <c r="BI3" s="26"/>
      <c r="BJ3" s="26"/>
      <c r="BK3" s="26"/>
      <c r="BL3" s="26"/>
    </row>
    <row r="4" spans="1:64" ht="11.25" customHeight="1" thickBot="1">
      <c r="B4" s="903"/>
      <c r="C4" s="903"/>
      <c r="D4" s="903"/>
      <c r="E4" s="903"/>
      <c r="F4" s="903"/>
      <c r="G4" s="903"/>
      <c r="H4" s="903"/>
      <c r="I4" s="903"/>
      <c r="J4" s="903"/>
      <c r="K4" s="903"/>
      <c r="L4" s="903"/>
      <c r="M4" s="903"/>
      <c r="O4" s="461"/>
      <c r="P4" s="291"/>
      <c r="Q4" s="291"/>
      <c r="R4" s="291"/>
      <c r="S4" s="291"/>
      <c r="T4" s="291"/>
      <c r="U4" s="291"/>
      <c r="V4" s="291"/>
      <c r="W4" s="291"/>
      <c r="X4" s="291"/>
      <c r="Y4" s="291"/>
      <c r="Z4" s="291"/>
      <c r="AA4" s="462"/>
      <c r="AC4" s="26"/>
      <c r="AD4" s="26"/>
      <c r="AE4" s="26"/>
      <c r="AF4" s="26"/>
      <c r="AH4" s="26"/>
      <c r="AI4" s="26"/>
      <c r="AJ4" s="26"/>
      <c r="AK4" s="26"/>
      <c r="AL4" s="26"/>
      <c r="AN4" s="336" t="str">
        <f>CONCATENATE("パートタイマーの有給休暇制度について、「あり」と回答した事業所が全体で",TEXT(AD6,"0.0％"),"となった。")</f>
        <v>パートタイマーの有給休暇制度について、「あり」と回答した事業所が全体で48.3%となった。</v>
      </c>
      <c r="BC4" s="26"/>
      <c r="BD4" s="26"/>
      <c r="BE4" s="26"/>
      <c r="BF4" s="26"/>
      <c r="BH4" s="26"/>
      <c r="BI4" s="26"/>
      <c r="BJ4" s="26"/>
      <c r="BK4" s="26"/>
      <c r="BL4" s="26"/>
    </row>
    <row r="5" spans="1:64" ht="11.25" customHeight="1" thickBot="1">
      <c r="B5" s="903"/>
      <c r="C5" s="903"/>
      <c r="D5" s="903"/>
      <c r="E5" s="903"/>
      <c r="F5" s="903"/>
      <c r="G5" s="903"/>
      <c r="H5" s="903"/>
      <c r="I5" s="903"/>
      <c r="J5" s="903"/>
      <c r="K5" s="903"/>
      <c r="L5" s="903"/>
      <c r="M5" s="903"/>
      <c r="O5" s="461"/>
      <c r="P5" s="291"/>
      <c r="Q5" s="291"/>
      <c r="R5" s="291"/>
      <c r="S5" s="291"/>
      <c r="T5" s="291"/>
      <c r="U5" s="291"/>
      <c r="V5" s="291"/>
      <c r="W5" s="291"/>
      <c r="X5" s="291"/>
      <c r="Y5" s="291"/>
      <c r="Z5" s="291"/>
      <c r="AA5" s="462"/>
      <c r="AC5" s="578"/>
      <c r="AD5" s="575" t="s">
        <v>292</v>
      </c>
      <c r="AE5" s="575" t="s">
        <v>293</v>
      </c>
      <c r="AF5" s="575" t="s">
        <v>401</v>
      </c>
      <c r="AH5" s="578"/>
      <c r="AI5" s="575" t="s">
        <v>561</v>
      </c>
      <c r="AJ5" s="575" t="s">
        <v>562</v>
      </c>
      <c r="AK5" s="575" t="s">
        <v>401</v>
      </c>
      <c r="AL5" s="575" t="s">
        <v>558</v>
      </c>
      <c r="AN5" s="336" t="s">
        <v>691</v>
      </c>
      <c r="AP5" s="779" t="s">
        <v>692</v>
      </c>
      <c r="AQ5" s="779" t="s">
        <v>693</v>
      </c>
      <c r="AR5" s="779" t="s">
        <v>694</v>
      </c>
      <c r="AS5" s="336" t="s">
        <v>695</v>
      </c>
      <c r="BC5" s="134"/>
      <c r="BD5" s="28" t="s">
        <v>237</v>
      </c>
      <c r="BE5" s="29" t="s">
        <v>238</v>
      </c>
      <c r="BF5" s="30" t="s">
        <v>401</v>
      </c>
      <c r="BH5" s="134"/>
      <c r="BI5" s="28" t="s">
        <v>237</v>
      </c>
      <c r="BJ5" s="29" t="s">
        <v>312</v>
      </c>
      <c r="BK5" s="43" t="s">
        <v>401</v>
      </c>
      <c r="BL5" s="242" t="s">
        <v>558</v>
      </c>
    </row>
    <row r="6" spans="1:64" ht="11.25" customHeight="1" thickBot="1">
      <c r="B6" s="903"/>
      <c r="C6" s="903"/>
      <c r="D6" s="903"/>
      <c r="E6" s="903"/>
      <c r="F6" s="903"/>
      <c r="G6" s="903"/>
      <c r="H6" s="903"/>
      <c r="I6" s="903"/>
      <c r="J6" s="903"/>
      <c r="K6" s="903"/>
      <c r="L6" s="903"/>
      <c r="M6" s="903"/>
      <c r="O6" s="461"/>
      <c r="P6" s="291"/>
      <c r="Q6" s="291"/>
      <c r="R6" s="291"/>
      <c r="S6" s="291"/>
      <c r="T6" s="291"/>
      <c r="U6" s="291"/>
      <c r="V6" s="291"/>
      <c r="W6" s="291"/>
      <c r="X6" s="291"/>
      <c r="Y6" s="291"/>
      <c r="Z6" s="291"/>
      <c r="AA6" s="462"/>
      <c r="AC6" s="575" t="s">
        <v>558</v>
      </c>
      <c r="AD6" s="681">
        <f>BD6</f>
        <v>0.48275862068965519</v>
      </c>
      <c r="AE6" s="681">
        <f>BE6</f>
        <v>0.34762348555452005</v>
      </c>
      <c r="AF6" s="681">
        <f>BF6</f>
        <v>0.16961789375582478</v>
      </c>
      <c r="AH6" s="575" t="s">
        <v>558</v>
      </c>
      <c r="AI6" s="689">
        <f>BI6</f>
        <v>518</v>
      </c>
      <c r="AJ6" s="689">
        <f>BJ6</f>
        <v>373</v>
      </c>
      <c r="AK6" s="689">
        <f>BK6</f>
        <v>182</v>
      </c>
      <c r="AL6" s="689">
        <f>BL6</f>
        <v>1073</v>
      </c>
      <c r="AN6" s="336" t="s">
        <v>754</v>
      </c>
      <c r="AP6" s="779" t="s">
        <v>714</v>
      </c>
      <c r="AQ6" s="779" t="s">
        <v>706</v>
      </c>
      <c r="AR6" s="779"/>
      <c r="AS6" s="336" t="s">
        <v>753</v>
      </c>
      <c r="BC6" s="31" t="s">
        <v>558</v>
      </c>
      <c r="BD6" s="130">
        <f>+BI6/+$BL6</f>
        <v>0.48275862068965519</v>
      </c>
      <c r="BE6" s="131">
        <f>+BJ6/+$BL6</f>
        <v>0.34762348555452005</v>
      </c>
      <c r="BF6" s="133">
        <f>+BK6/+$BL6</f>
        <v>0.16961789375582478</v>
      </c>
      <c r="BH6" s="31" t="s">
        <v>558</v>
      </c>
      <c r="BI6" s="48">
        <f>+集計・資料①!AW32</f>
        <v>518</v>
      </c>
      <c r="BJ6" s="49">
        <f>+集計・資料①!AX32</f>
        <v>373</v>
      </c>
      <c r="BK6" s="288">
        <f>+集計・資料①!AY32</f>
        <v>182</v>
      </c>
      <c r="BL6" s="41">
        <f>+SUM(BI6:BK6)</f>
        <v>1073</v>
      </c>
    </row>
    <row r="7" spans="1:64" ht="10.5" customHeight="1">
      <c r="B7" s="903"/>
      <c r="C7" s="903"/>
      <c r="D7" s="903"/>
      <c r="E7" s="903"/>
      <c r="F7" s="903"/>
      <c r="G7" s="903"/>
      <c r="H7" s="903"/>
      <c r="I7" s="903"/>
      <c r="J7" s="903"/>
      <c r="K7" s="903"/>
      <c r="L7" s="903"/>
      <c r="M7" s="903"/>
      <c r="O7" s="461"/>
      <c r="P7" s="291"/>
      <c r="Q7" s="291"/>
      <c r="R7" s="291"/>
      <c r="S7" s="291"/>
      <c r="T7" s="291"/>
      <c r="U7" s="291"/>
      <c r="V7" s="291"/>
      <c r="W7" s="291"/>
      <c r="X7" s="291"/>
      <c r="Y7" s="291"/>
      <c r="Z7" s="291"/>
      <c r="AA7" s="462"/>
      <c r="AH7" s="26"/>
      <c r="AI7" s="26"/>
      <c r="AJ7" s="26"/>
      <c r="AK7" s="26"/>
      <c r="AL7" s="26"/>
      <c r="AP7" s="779"/>
      <c r="AQ7" s="779"/>
      <c r="AR7" s="779"/>
      <c r="BH7" s="26"/>
      <c r="BI7" s="26"/>
      <c r="BJ7" s="26"/>
      <c r="BK7" s="26"/>
      <c r="BL7" s="26"/>
    </row>
    <row r="8" spans="1:64" ht="10.5" customHeight="1">
      <c r="B8" s="903"/>
      <c r="C8" s="903"/>
      <c r="D8" s="903"/>
      <c r="E8" s="903"/>
      <c r="F8" s="903"/>
      <c r="G8" s="903"/>
      <c r="H8" s="903"/>
      <c r="I8" s="903"/>
      <c r="J8" s="903"/>
      <c r="K8" s="903"/>
      <c r="L8" s="903"/>
      <c r="M8" s="903"/>
      <c r="O8" s="461"/>
      <c r="P8" s="291"/>
      <c r="Q8" s="291"/>
      <c r="R8" s="291"/>
      <c r="S8" s="291"/>
      <c r="T8" s="291"/>
      <c r="U8" s="291"/>
      <c r="V8" s="291"/>
      <c r="W8" s="291"/>
      <c r="X8" s="291"/>
      <c r="Y8" s="291"/>
      <c r="Z8" s="291"/>
      <c r="AA8" s="462"/>
      <c r="AC8" s="282" t="s">
        <v>649</v>
      </c>
      <c r="AD8" s="26"/>
      <c r="AE8" s="26"/>
      <c r="AF8" s="26"/>
      <c r="AH8" s="282" t="s">
        <v>650</v>
      </c>
      <c r="AI8" s="26"/>
      <c r="AJ8" s="26"/>
      <c r="AK8" s="26"/>
      <c r="AL8" s="26"/>
      <c r="AN8" s="336" t="str">
        <f>CONCATENATE(AN6,AP6,AQ6,AR6,AS6,AN7,AP7,AQ7,AR7,AS7)</f>
        <v>業種別では、「医療・福祉」「運輸業」において導入率が高い。</v>
      </c>
      <c r="BC8" s="282" t="s">
        <v>649</v>
      </c>
      <c r="BD8" s="26"/>
      <c r="BE8" s="26"/>
      <c r="BF8" s="26"/>
      <c r="BH8" s="282" t="s">
        <v>650</v>
      </c>
      <c r="BI8" s="26"/>
      <c r="BJ8" s="26"/>
      <c r="BK8" s="26"/>
      <c r="BL8" s="26"/>
    </row>
    <row r="9" spans="1:64" ht="11.25" customHeight="1" thickBot="1">
      <c r="B9" s="903"/>
      <c r="C9" s="903"/>
      <c r="D9" s="903"/>
      <c r="E9" s="903"/>
      <c r="F9" s="903"/>
      <c r="G9" s="903"/>
      <c r="H9" s="903"/>
      <c r="I9" s="903"/>
      <c r="J9" s="903"/>
      <c r="K9" s="903"/>
      <c r="L9" s="903"/>
      <c r="M9" s="903"/>
      <c r="O9" s="461"/>
      <c r="P9" s="291"/>
      <c r="Q9" s="291"/>
      <c r="R9" s="291"/>
      <c r="S9" s="291"/>
      <c r="T9" s="291"/>
      <c r="U9" s="291"/>
      <c r="V9" s="291"/>
      <c r="W9" s="291"/>
      <c r="X9" s="291"/>
      <c r="Y9" s="291"/>
      <c r="Z9" s="291"/>
      <c r="AA9" s="462"/>
      <c r="AC9" s="26"/>
      <c r="AD9" s="26"/>
      <c r="AE9" s="26"/>
      <c r="AF9" s="26"/>
      <c r="AH9" s="26"/>
      <c r="AI9" s="26"/>
      <c r="AJ9" s="26"/>
      <c r="AK9" s="26"/>
      <c r="AL9" s="26"/>
      <c r="AN9" s="336" t="s">
        <v>698</v>
      </c>
      <c r="BC9" s="26"/>
      <c r="BD9" s="26"/>
      <c r="BE9" s="26"/>
      <c r="BF9" s="26"/>
      <c r="BH9" s="26"/>
      <c r="BI9" s="26"/>
      <c r="BJ9" s="26"/>
      <c r="BK9" s="26"/>
      <c r="BL9" s="26"/>
    </row>
    <row r="10" spans="1:64" ht="11.25" customHeight="1" thickBot="1">
      <c r="B10" s="903"/>
      <c r="C10" s="903"/>
      <c r="D10" s="903"/>
      <c r="E10" s="903"/>
      <c r="F10" s="903"/>
      <c r="G10" s="903"/>
      <c r="H10" s="903"/>
      <c r="I10" s="903"/>
      <c r="J10" s="903"/>
      <c r="K10" s="903"/>
      <c r="L10" s="903"/>
      <c r="M10" s="903"/>
      <c r="O10" s="461"/>
      <c r="P10" s="291"/>
      <c r="Q10" s="291"/>
      <c r="R10" s="291"/>
      <c r="S10" s="291"/>
      <c r="T10" s="291"/>
      <c r="U10" s="291"/>
      <c r="V10" s="291"/>
      <c r="W10" s="291"/>
      <c r="X10" s="291"/>
      <c r="Y10" s="291"/>
      <c r="Z10" s="291"/>
      <c r="AA10" s="462"/>
      <c r="AC10" s="575" t="s">
        <v>550</v>
      </c>
      <c r="AD10" s="575" t="s">
        <v>592</v>
      </c>
      <c r="AE10" s="575" t="s">
        <v>593</v>
      </c>
      <c r="AF10" s="575" t="s">
        <v>401</v>
      </c>
      <c r="AH10" s="575" t="s">
        <v>550</v>
      </c>
      <c r="AI10" s="575" t="s">
        <v>592</v>
      </c>
      <c r="AJ10" s="575" t="s">
        <v>593</v>
      </c>
      <c r="AK10" s="575" t="s">
        <v>401</v>
      </c>
      <c r="AL10" s="575" t="s">
        <v>558</v>
      </c>
      <c r="AN10" s="336" t="s">
        <v>834</v>
      </c>
      <c r="BC10" s="27" t="s">
        <v>550</v>
      </c>
      <c r="BD10" s="28" t="s">
        <v>237</v>
      </c>
      <c r="BE10" s="29" t="s">
        <v>238</v>
      </c>
      <c r="BF10" s="30" t="s">
        <v>401</v>
      </c>
      <c r="BH10" s="27" t="s">
        <v>550</v>
      </c>
      <c r="BI10" s="28" t="s">
        <v>237</v>
      </c>
      <c r="BJ10" s="29" t="s">
        <v>312</v>
      </c>
      <c r="BK10" s="121" t="s">
        <v>401</v>
      </c>
      <c r="BL10" s="285" t="s">
        <v>558</v>
      </c>
    </row>
    <row r="11" spans="1:64" ht="10.5" customHeight="1">
      <c r="B11" s="903"/>
      <c r="C11" s="903"/>
      <c r="D11" s="903"/>
      <c r="E11" s="903"/>
      <c r="F11" s="903"/>
      <c r="G11" s="903"/>
      <c r="H11" s="903"/>
      <c r="I11" s="903"/>
      <c r="J11" s="903"/>
      <c r="K11" s="903"/>
      <c r="L11" s="903"/>
      <c r="M11" s="903"/>
      <c r="O11" s="461"/>
      <c r="P11" s="291"/>
      <c r="Q11" s="291"/>
      <c r="R11" s="291"/>
      <c r="S11" s="291"/>
      <c r="T11" s="291"/>
      <c r="U11" s="291"/>
      <c r="V11" s="291"/>
      <c r="W11" s="291"/>
      <c r="X11" s="291"/>
      <c r="Y11" s="291"/>
      <c r="Z11" s="291"/>
      <c r="AA11" s="462"/>
      <c r="AC11" s="573" t="s">
        <v>403</v>
      </c>
      <c r="AD11" s="690">
        <f>BD23</f>
        <v>0.25550660792951541</v>
      </c>
      <c r="AE11" s="681">
        <f>BE23</f>
        <v>0.42731277533039647</v>
      </c>
      <c r="AF11" s="681">
        <f>BF23</f>
        <v>0.31718061674008813</v>
      </c>
      <c r="AH11" s="573" t="s">
        <v>403</v>
      </c>
      <c r="AI11" s="689">
        <f>BI23</f>
        <v>58</v>
      </c>
      <c r="AJ11" s="689">
        <f>BJ23</f>
        <v>97</v>
      </c>
      <c r="AK11" s="689">
        <f>BK23</f>
        <v>72</v>
      </c>
      <c r="AL11" s="689">
        <f>BL23</f>
        <v>227</v>
      </c>
      <c r="BC11" s="44" t="s">
        <v>557</v>
      </c>
      <c r="BD11" s="90" t="e">
        <f>+BI11/+$BL11</f>
        <v>#DIV/0!</v>
      </c>
      <c r="BE11" s="46" t="e">
        <f>+BJ11/+$BL11</f>
        <v>#DIV/0!</v>
      </c>
      <c r="BF11" s="91" t="e">
        <f>+BK11/+$BL11</f>
        <v>#DIV/0!</v>
      </c>
      <c r="BH11" s="44" t="s">
        <v>557</v>
      </c>
      <c r="BI11" s="48">
        <f>+集計・資料①!AW6</f>
        <v>0</v>
      </c>
      <c r="BJ11" s="49">
        <f>+集計・資料①!AX6</f>
        <v>0</v>
      </c>
      <c r="BK11" s="288">
        <f>+集計・資料①!AY6</f>
        <v>0</v>
      </c>
      <c r="BL11" s="252">
        <f>+SUM(BI11:BK11)</f>
        <v>0</v>
      </c>
    </row>
    <row r="12" spans="1:64" ht="10.5" customHeight="1">
      <c r="B12" s="903"/>
      <c r="C12" s="903"/>
      <c r="D12" s="903"/>
      <c r="E12" s="903"/>
      <c r="F12" s="903"/>
      <c r="G12" s="903"/>
      <c r="H12" s="903"/>
      <c r="I12" s="903"/>
      <c r="J12" s="903"/>
      <c r="K12" s="903"/>
      <c r="L12" s="903"/>
      <c r="M12" s="903"/>
      <c r="O12" s="461"/>
      <c r="P12" s="291"/>
      <c r="Q12" s="291"/>
      <c r="R12" s="291"/>
      <c r="S12" s="291"/>
      <c r="T12" s="291"/>
      <c r="U12" s="291"/>
      <c r="V12" s="291"/>
      <c r="W12" s="291"/>
      <c r="X12" s="291"/>
      <c r="Y12" s="291"/>
      <c r="Z12" s="291"/>
      <c r="AA12" s="462"/>
      <c r="AC12" s="683" t="s">
        <v>404</v>
      </c>
      <c r="AD12" s="690">
        <f>BD22</f>
        <v>0.55688622754491013</v>
      </c>
      <c r="AE12" s="681">
        <f>BE22</f>
        <v>0.3473053892215569</v>
      </c>
      <c r="AF12" s="681">
        <f>BF22</f>
        <v>9.580838323353294E-2</v>
      </c>
      <c r="AH12" s="683" t="s">
        <v>404</v>
      </c>
      <c r="AI12" s="689">
        <f>BI22</f>
        <v>93</v>
      </c>
      <c r="AJ12" s="689">
        <f>BJ22</f>
        <v>58</v>
      </c>
      <c r="AK12" s="689">
        <f>BK22</f>
        <v>16</v>
      </c>
      <c r="AL12" s="689">
        <f>BL22</f>
        <v>167</v>
      </c>
      <c r="BC12" s="7" t="s">
        <v>544</v>
      </c>
      <c r="BD12" s="96">
        <f t="shared" ref="BD12:BF22" si="0">+BI12/+$BL12</f>
        <v>0.49532710280373832</v>
      </c>
      <c r="BE12" s="72">
        <f t="shared" si="0"/>
        <v>0.26168224299065418</v>
      </c>
      <c r="BF12" s="73">
        <f t="shared" si="0"/>
        <v>0.24299065420560748</v>
      </c>
      <c r="BH12" s="7" t="s">
        <v>544</v>
      </c>
      <c r="BI12" s="48">
        <f>+集計・資料①!AW8</f>
        <v>53</v>
      </c>
      <c r="BJ12" s="49">
        <f>+集計・資料①!AX8</f>
        <v>28</v>
      </c>
      <c r="BK12" s="288">
        <f>+集計・資料①!AY8</f>
        <v>26</v>
      </c>
      <c r="BL12" s="253">
        <f t="shared" ref="BL12:BL24" si="1">+SUM(BI12:BK12)</f>
        <v>107</v>
      </c>
    </row>
    <row r="13" spans="1:64" ht="10.5" customHeight="1">
      <c r="B13" s="903"/>
      <c r="C13" s="903"/>
      <c r="D13" s="903"/>
      <c r="E13" s="903"/>
      <c r="F13" s="903"/>
      <c r="G13" s="903"/>
      <c r="H13" s="903"/>
      <c r="I13" s="903"/>
      <c r="J13" s="903"/>
      <c r="K13" s="903"/>
      <c r="L13" s="903"/>
      <c r="M13" s="903"/>
      <c r="O13" s="461"/>
      <c r="P13" s="291"/>
      <c r="Q13" s="291"/>
      <c r="R13" s="291"/>
      <c r="S13" s="291"/>
      <c r="T13" s="291"/>
      <c r="U13" s="291"/>
      <c r="V13" s="291"/>
      <c r="W13" s="291"/>
      <c r="X13" s="291"/>
      <c r="Y13" s="291"/>
      <c r="Z13" s="291"/>
      <c r="AA13" s="462"/>
      <c r="AC13" s="573" t="s">
        <v>405</v>
      </c>
      <c r="AD13" s="690">
        <f>BD21</f>
        <v>0.5</v>
      </c>
      <c r="AE13" s="681">
        <f>BE21</f>
        <v>0.16666666666666666</v>
      </c>
      <c r="AF13" s="681">
        <f>BF21</f>
        <v>0.33333333333333331</v>
      </c>
      <c r="AH13" s="573" t="s">
        <v>405</v>
      </c>
      <c r="AI13" s="689">
        <f>BI21</f>
        <v>3</v>
      </c>
      <c r="AJ13" s="689">
        <f>BJ21</f>
        <v>1</v>
      </c>
      <c r="AK13" s="689">
        <f>BK21</f>
        <v>2</v>
      </c>
      <c r="AL13" s="689">
        <f>BL21</f>
        <v>6</v>
      </c>
      <c r="BC13" s="7" t="s">
        <v>545</v>
      </c>
      <c r="BD13" s="96">
        <f t="shared" si="0"/>
        <v>0.54471544715447151</v>
      </c>
      <c r="BE13" s="72">
        <f t="shared" si="0"/>
        <v>0.33333333333333331</v>
      </c>
      <c r="BF13" s="73">
        <f t="shared" si="0"/>
        <v>0.12195121951219512</v>
      </c>
      <c r="BH13" s="7" t="s">
        <v>545</v>
      </c>
      <c r="BI13" s="48">
        <f>+集計・資料①!AW10</f>
        <v>67</v>
      </c>
      <c r="BJ13" s="49">
        <f>+集計・資料①!AX10</f>
        <v>41</v>
      </c>
      <c r="BK13" s="288">
        <f>+集計・資料①!AY10</f>
        <v>15</v>
      </c>
      <c r="BL13" s="253">
        <f t="shared" si="1"/>
        <v>123</v>
      </c>
    </row>
    <row r="14" spans="1:64" ht="11.25" customHeight="1">
      <c r="B14" s="903"/>
      <c r="C14" s="903"/>
      <c r="D14" s="903"/>
      <c r="E14" s="903"/>
      <c r="F14" s="903"/>
      <c r="G14" s="903"/>
      <c r="H14" s="903"/>
      <c r="I14" s="903"/>
      <c r="J14" s="903"/>
      <c r="K14" s="903"/>
      <c r="L14" s="903"/>
      <c r="M14" s="903"/>
      <c r="O14" s="461"/>
      <c r="P14" s="291"/>
      <c r="Q14" s="291"/>
      <c r="R14" s="291"/>
      <c r="S14" s="291"/>
      <c r="T14" s="291"/>
      <c r="U14" s="291"/>
      <c r="V14" s="291"/>
      <c r="W14" s="291"/>
      <c r="X14" s="291"/>
      <c r="Y14" s="291"/>
      <c r="Z14" s="291"/>
      <c r="AA14" s="462"/>
      <c r="AC14" s="683" t="s">
        <v>406</v>
      </c>
      <c r="AD14" s="690">
        <f>BD20</f>
        <v>0.69230769230769229</v>
      </c>
      <c r="AE14" s="681">
        <f>BE20</f>
        <v>0.15384615384615385</v>
      </c>
      <c r="AF14" s="681">
        <f>BF20</f>
        <v>0.15384615384615385</v>
      </c>
      <c r="AH14" s="683" t="s">
        <v>406</v>
      </c>
      <c r="AI14" s="689">
        <f>BI20</f>
        <v>9</v>
      </c>
      <c r="AJ14" s="689">
        <f>BJ20</f>
        <v>2</v>
      </c>
      <c r="AK14" s="689">
        <f>BK20</f>
        <v>2</v>
      </c>
      <c r="AL14" s="689">
        <f>BL20</f>
        <v>13</v>
      </c>
      <c r="AN14" s="780" t="s">
        <v>699</v>
      </c>
      <c r="AO14" s="781"/>
      <c r="AP14" s="781"/>
      <c r="AQ14" s="781"/>
      <c r="AR14" s="781"/>
      <c r="AS14" s="781"/>
      <c r="AT14" s="781"/>
      <c r="AU14" s="781"/>
      <c r="AV14" s="781"/>
      <c r="AW14" s="781"/>
      <c r="AX14" s="781"/>
      <c r="AY14" s="781"/>
      <c r="BC14" s="7" t="s">
        <v>543</v>
      </c>
      <c r="BD14" s="96">
        <f t="shared" si="0"/>
        <v>0.60869565217391308</v>
      </c>
      <c r="BE14" s="72">
        <f t="shared" si="0"/>
        <v>0.34782608695652173</v>
      </c>
      <c r="BF14" s="73">
        <f t="shared" si="0"/>
        <v>4.3478260869565216E-2</v>
      </c>
      <c r="BH14" s="7" t="s">
        <v>543</v>
      </c>
      <c r="BI14" s="48">
        <f>+集計・資料①!AW12</f>
        <v>14</v>
      </c>
      <c r="BJ14" s="49">
        <f>+集計・資料①!AX12</f>
        <v>8</v>
      </c>
      <c r="BK14" s="288">
        <f>+集計・資料①!AY12</f>
        <v>1</v>
      </c>
      <c r="BL14" s="253">
        <f t="shared" si="1"/>
        <v>23</v>
      </c>
    </row>
    <row r="15" spans="1:64" ht="11.25" customHeight="1">
      <c r="B15" s="903"/>
      <c r="C15" s="903"/>
      <c r="D15" s="903"/>
      <c r="E15" s="903"/>
      <c r="F15" s="903"/>
      <c r="G15" s="903"/>
      <c r="H15" s="903"/>
      <c r="I15" s="903"/>
      <c r="J15" s="903"/>
      <c r="K15" s="903"/>
      <c r="L15" s="903"/>
      <c r="M15" s="903"/>
      <c r="O15" s="463"/>
      <c r="P15" s="464"/>
      <c r="Q15" s="464"/>
      <c r="R15" s="464"/>
      <c r="S15" s="464"/>
      <c r="T15" s="464"/>
      <c r="U15" s="464"/>
      <c r="V15" s="464"/>
      <c r="W15" s="464"/>
      <c r="X15" s="464"/>
      <c r="Y15" s="464"/>
      <c r="Z15" s="464"/>
      <c r="AA15" s="465"/>
      <c r="AC15" s="573" t="s">
        <v>407</v>
      </c>
      <c r="AD15" s="690">
        <f>BD19</f>
        <v>0.49473684210526314</v>
      </c>
      <c r="AE15" s="681">
        <f>BE19</f>
        <v>0.33684210526315789</v>
      </c>
      <c r="AF15" s="681">
        <f>BF19</f>
        <v>0.16842105263157894</v>
      </c>
      <c r="AH15" s="573" t="s">
        <v>407</v>
      </c>
      <c r="AI15" s="689">
        <f>BI19</f>
        <v>94</v>
      </c>
      <c r="AJ15" s="689">
        <f>BJ19</f>
        <v>64</v>
      </c>
      <c r="AK15" s="689">
        <f>BK19</f>
        <v>32</v>
      </c>
      <c r="AL15" s="689">
        <f>BL19</f>
        <v>190</v>
      </c>
      <c r="AN15" s="833" t="str">
        <f>CONCATENATE("　",AN4,CHAR(10),"　",AN8,CHAR(10),"　",AN10)</f>
        <v>　パートタイマーの有給休暇制度について、「あり」と回答した事業所が全体で48.3%となった。
　業種別では、「医療・福祉」「運輸業」において導入率が高い。
　規模別では、規模が大きい事業所ほど導入率が高く、「30人以上」の事業所で85％を超えている。</v>
      </c>
      <c r="AO15" s="833"/>
      <c r="AP15" s="833"/>
      <c r="AQ15" s="833"/>
      <c r="AR15" s="833"/>
      <c r="AS15" s="833"/>
      <c r="AT15" s="833"/>
      <c r="AU15" s="833"/>
      <c r="AV15" s="833"/>
      <c r="AW15" s="833"/>
      <c r="AX15" s="833"/>
      <c r="AY15" s="833"/>
      <c r="BC15" s="7" t="s">
        <v>542</v>
      </c>
      <c r="BD15" s="96">
        <f t="shared" si="0"/>
        <v>0.70666666666666667</v>
      </c>
      <c r="BE15" s="72">
        <f t="shared" si="0"/>
        <v>0.26666666666666666</v>
      </c>
      <c r="BF15" s="73">
        <f t="shared" si="0"/>
        <v>2.6666666666666668E-2</v>
      </c>
      <c r="BH15" s="7" t="s">
        <v>542</v>
      </c>
      <c r="BI15" s="48">
        <f>+集計・資料①!AW14</f>
        <v>106</v>
      </c>
      <c r="BJ15" s="49">
        <f>+集計・資料①!AX14</f>
        <v>40</v>
      </c>
      <c r="BK15" s="288">
        <f>+集計・資料①!AY14</f>
        <v>4</v>
      </c>
      <c r="BL15" s="253">
        <f t="shared" si="1"/>
        <v>150</v>
      </c>
    </row>
    <row r="16" spans="1:64" ht="11.25" customHeight="1">
      <c r="AC16" s="683" t="s">
        <v>408</v>
      </c>
      <c r="AD16" s="690">
        <f>BD18</f>
        <v>0.5625</v>
      </c>
      <c r="AE16" s="681">
        <f>BE18</f>
        <v>0.1875</v>
      </c>
      <c r="AF16" s="681">
        <f>BF18</f>
        <v>0.25</v>
      </c>
      <c r="AH16" s="683" t="s">
        <v>408</v>
      </c>
      <c r="AI16" s="689">
        <f>BI18</f>
        <v>9</v>
      </c>
      <c r="AJ16" s="689">
        <f>BJ18</f>
        <v>3</v>
      </c>
      <c r="AK16" s="689">
        <f>BK18</f>
        <v>4</v>
      </c>
      <c r="AL16" s="689">
        <f>BL18</f>
        <v>16</v>
      </c>
      <c r="AN16" s="833"/>
      <c r="AO16" s="833"/>
      <c r="AP16" s="833"/>
      <c r="AQ16" s="833"/>
      <c r="AR16" s="833"/>
      <c r="AS16" s="833"/>
      <c r="AT16" s="833"/>
      <c r="AU16" s="833"/>
      <c r="AV16" s="833"/>
      <c r="AW16" s="833"/>
      <c r="AX16" s="833"/>
      <c r="AY16" s="833"/>
      <c r="BC16" s="7" t="s">
        <v>541</v>
      </c>
      <c r="BD16" s="96">
        <f t="shared" si="0"/>
        <v>0.27272727272727271</v>
      </c>
      <c r="BE16" s="72">
        <f t="shared" si="0"/>
        <v>0.63636363636363635</v>
      </c>
      <c r="BF16" s="73">
        <f t="shared" si="0"/>
        <v>9.0909090909090912E-2</v>
      </c>
      <c r="BH16" s="7" t="s">
        <v>541</v>
      </c>
      <c r="BI16" s="48">
        <f>+集計・資料①!AW16</f>
        <v>9</v>
      </c>
      <c r="BJ16" s="49">
        <f>+集計・資料①!AX16</f>
        <v>21</v>
      </c>
      <c r="BK16" s="288">
        <f>+集計・資料①!AY16</f>
        <v>3</v>
      </c>
      <c r="BL16" s="253">
        <f t="shared" si="1"/>
        <v>33</v>
      </c>
    </row>
    <row r="17" spans="1:64">
      <c r="A17" s="458"/>
      <c r="B17" s="459"/>
      <c r="C17" s="459"/>
      <c r="D17" s="459"/>
      <c r="E17" s="459"/>
      <c r="F17" s="459"/>
      <c r="G17" s="459"/>
      <c r="H17" s="459"/>
      <c r="I17" s="459"/>
      <c r="J17" s="459"/>
      <c r="K17" s="459"/>
      <c r="L17" s="459"/>
      <c r="M17" s="459"/>
      <c r="N17" s="459"/>
      <c r="O17" s="459"/>
      <c r="P17" s="459"/>
      <c r="Q17" s="459"/>
      <c r="R17" s="459"/>
      <c r="S17" s="459"/>
      <c r="T17" s="459"/>
      <c r="U17" s="459"/>
      <c r="V17" s="459"/>
      <c r="W17" s="459"/>
      <c r="X17" s="459"/>
      <c r="Y17" s="459"/>
      <c r="Z17" s="459"/>
      <c r="AA17" s="460"/>
      <c r="AC17" s="573" t="s">
        <v>409</v>
      </c>
      <c r="AD17" s="690">
        <f>BD17</f>
        <v>0.16666666666666666</v>
      </c>
      <c r="AE17" s="681">
        <f>BE17</f>
        <v>0.55555555555555558</v>
      </c>
      <c r="AF17" s="681">
        <f>BF17</f>
        <v>0.27777777777777779</v>
      </c>
      <c r="AH17" s="573" t="s">
        <v>409</v>
      </c>
      <c r="AI17" s="689">
        <f>BI17</f>
        <v>3</v>
      </c>
      <c r="AJ17" s="689">
        <f>BJ17</f>
        <v>10</v>
      </c>
      <c r="AK17" s="689">
        <f>BK17</f>
        <v>5</v>
      </c>
      <c r="AL17" s="689">
        <f>BL17</f>
        <v>18</v>
      </c>
      <c r="AN17" s="833"/>
      <c r="AO17" s="833"/>
      <c r="AP17" s="833"/>
      <c r="AQ17" s="833"/>
      <c r="AR17" s="833"/>
      <c r="AS17" s="833"/>
      <c r="AT17" s="833"/>
      <c r="AU17" s="833"/>
      <c r="AV17" s="833"/>
      <c r="AW17" s="833"/>
      <c r="AX17" s="833"/>
      <c r="AY17" s="833"/>
      <c r="BC17" s="7" t="s">
        <v>546</v>
      </c>
      <c r="BD17" s="96">
        <f t="shared" si="0"/>
        <v>0.16666666666666666</v>
      </c>
      <c r="BE17" s="72">
        <f t="shared" si="0"/>
        <v>0.55555555555555558</v>
      </c>
      <c r="BF17" s="73">
        <f t="shared" si="0"/>
        <v>0.27777777777777779</v>
      </c>
      <c r="BH17" s="7" t="s">
        <v>546</v>
      </c>
      <c r="BI17" s="48">
        <f>+集計・資料①!AW18</f>
        <v>3</v>
      </c>
      <c r="BJ17" s="49">
        <f>+集計・資料①!AX18</f>
        <v>10</v>
      </c>
      <c r="BK17" s="288">
        <f>+集計・資料①!AY18</f>
        <v>5</v>
      </c>
      <c r="BL17" s="253">
        <f t="shared" si="1"/>
        <v>18</v>
      </c>
    </row>
    <row r="18" spans="1:64">
      <c r="A18" s="461"/>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462"/>
      <c r="AC18" s="683" t="s">
        <v>410</v>
      </c>
      <c r="AD18" s="690">
        <f>BD16</f>
        <v>0.27272727272727271</v>
      </c>
      <c r="AE18" s="681">
        <f>BE16</f>
        <v>0.63636363636363635</v>
      </c>
      <c r="AF18" s="681">
        <f>BF16</f>
        <v>9.0909090909090912E-2</v>
      </c>
      <c r="AH18" s="683" t="s">
        <v>410</v>
      </c>
      <c r="AI18" s="689">
        <f>BI16</f>
        <v>9</v>
      </c>
      <c r="AJ18" s="689">
        <f>BJ16</f>
        <v>21</v>
      </c>
      <c r="AK18" s="689">
        <f>BK16</f>
        <v>3</v>
      </c>
      <c r="AL18" s="689">
        <f>BL16</f>
        <v>33</v>
      </c>
      <c r="AN18" s="833"/>
      <c r="AO18" s="833"/>
      <c r="AP18" s="833"/>
      <c r="AQ18" s="833"/>
      <c r="AR18" s="833"/>
      <c r="AS18" s="833"/>
      <c r="AT18" s="833"/>
      <c r="AU18" s="833"/>
      <c r="AV18" s="833"/>
      <c r="AW18" s="833"/>
      <c r="AX18" s="833"/>
      <c r="AY18" s="833"/>
      <c r="BC18" s="7" t="s">
        <v>540</v>
      </c>
      <c r="BD18" s="96">
        <f t="shared" si="0"/>
        <v>0.5625</v>
      </c>
      <c r="BE18" s="72">
        <f t="shared" si="0"/>
        <v>0.1875</v>
      </c>
      <c r="BF18" s="73">
        <f t="shared" si="0"/>
        <v>0.25</v>
      </c>
      <c r="BH18" s="7" t="s">
        <v>540</v>
      </c>
      <c r="BI18" s="48">
        <f>+集計・資料①!AW20</f>
        <v>9</v>
      </c>
      <c r="BJ18" s="49">
        <f>+集計・資料①!AX20</f>
        <v>3</v>
      </c>
      <c r="BK18" s="288">
        <f>+集計・資料①!AY20</f>
        <v>4</v>
      </c>
      <c r="BL18" s="253">
        <f t="shared" si="1"/>
        <v>16</v>
      </c>
    </row>
    <row r="19" spans="1:64">
      <c r="A19" s="461"/>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462"/>
      <c r="AC19" s="573" t="s">
        <v>411</v>
      </c>
      <c r="AD19" s="690">
        <f>BD15</f>
        <v>0.70666666666666667</v>
      </c>
      <c r="AE19" s="681">
        <f>BE15</f>
        <v>0.26666666666666666</v>
      </c>
      <c r="AF19" s="681">
        <f>BF15</f>
        <v>2.6666666666666668E-2</v>
      </c>
      <c r="AH19" s="573" t="s">
        <v>411</v>
      </c>
      <c r="AI19" s="689">
        <f>BI15</f>
        <v>106</v>
      </c>
      <c r="AJ19" s="689">
        <f>BJ15</f>
        <v>40</v>
      </c>
      <c r="AK19" s="689">
        <f>BK15</f>
        <v>4</v>
      </c>
      <c r="AL19" s="689">
        <f>BL15</f>
        <v>150</v>
      </c>
      <c r="AN19" s="833"/>
      <c r="AO19" s="833"/>
      <c r="AP19" s="833"/>
      <c r="AQ19" s="833"/>
      <c r="AR19" s="833"/>
      <c r="AS19" s="833"/>
      <c r="AT19" s="833"/>
      <c r="AU19" s="833"/>
      <c r="AV19" s="833"/>
      <c r="AW19" s="833"/>
      <c r="AX19" s="833"/>
      <c r="AY19" s="833"/>
      <c r="BC19" s="7" t="s">
        <v>539</v>
      </c>
      <c r="BD19" s="96">
        <f t="shared" si="0"/>
        <v>0.49473684210526314</v>
      </c>
      <c r="BE19" s="72">
        <f t="shared" si="0"/>
        <v>0.33684210526315789</v>
      </c>
      <c r="BF19" s="73">
        <f t="shared" si="0"/>
        <v>0.16842105263157894</v>
      </c>
      <c r="BH19" s="7" t="s">
        <v>539</v>
      </c>
      <c r="BI19" s="48">
        <f>+集計・資料①!AW22</f>
        <v>94</v>
      </c>
      <c r="BJ19" s="49">
        <f>+集計・資料①!AX22</f>
        <v>64</v>
      </c>
      <c r="BK19" s="288">
        <f>+集計・資料①!AY22</f>
        <v>32</v>
      </c>
      <c r="BL19" s="253">
        <f t="shared" si="1"/>
        <v>190</v>
      </c>
    </row>
    <row r="20" spans="1:64">
      <c r="A20" s="461"/>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462"/>
      <c r="AC20" s="683" t="s">
        <v>412</v>
      </c>
      <c r="AD20" s="690">
        <f>BD14</f>
        <v>0.60869565217391308</v>
      </c>
      <c r="AE20" s="681">
        <f>BE14</f>
        <v>0.34782608695652173</v>
      </c>
      <c r="AF20" s="681">
        <f>BF14</f>
        <v>4.3478260869565216E-2</v>
      </c>
      <c r="AH20" s="683" t="s">
        <v>412</v>
      </c>
      <c r="AI20" s="689">
        <f>BI14</f>
        <v>14</v>
      </c>
      <c r="AJ20" s="689">
        <f>BJ14</f>
        <v>8</v>
      </c>
      <c r="AK20" s="689">
        <f>BK14</f>
        <v>1</v>
      </c>
      <c r="AL20" s="689">
        <f>BL14</f>
        <v>23</v>
      </c>
      <c r="AN20" s="833"/>
      <c r="AO20" s="833"/>
      <c r="AP20" s="833"/>
      <c r="AQ20" s="833"/>
      <c r="AR20" s="833"/>
      <c r="AS20" s="833"/>
      <c r="AT20" s="833"/>
      <c r="AU20" s="833"/>
      <c r="AV20" s="833"/>
      <c r="AW20" s="833"/>
      <c r="AX20" s="833"/>
      <c r="AY20" s="833"/>
      <c r="BC20" s="7" t="s">
        <v>538</v>
      </c>
      <c r="BD20" s="96">
        <f t="shared" si="0"/>
        <v>0.69230769230769229</v>
      </c>
      <c r="BE20" s="72">
        <f t="shared" si="0"/>
        <v>0.15384615384615385</v>
      </c>
      <c r="BF20" s="73">
        <f t="shared" si="0"/>
        <v>0.15384615384615385</v>
      </c>
      <c r="BH20" s="7" t="s">
        <v>538</v>
      </c>
      <c r="BI20" s="48">
        <f>+集計・資料①!AW24</f>
        <v>9</v>
      </c>
      <c r="BJ20" s="49">
        <f>+集計・資料①!AX24</f>
        <v>2</v>
      </c>
      <c r="BK20" s="288">
        <f>+集計・資料①!AY24</f>
        <v>2</v>
      </c>
      <c r="BL20" s="253">
        <f t="shared" si="1"/>
        <v>13</v>
      </c>
    </row>
    <row r="21" spans="1:64">
      <c r="A21" s="461"/>
      <c r="B21" s="291"/>
      <c r="C21" s="291"/>
      <c r="D21" s="291"/>
      <c r="E21" s="291"/>
      <c r="F21" s="291"/>
      <c r="G21" s="291"/>
      <c r="H21" s="291"/>
      <c r="I21" s="291"/>
      <c r="J21" s="291"/>
      <c r="K21" s="291"/>
      <c r="L21" s="291"/>
      <c r="M21" s="291"/>
      <c r="N21" s="291"/>
      <c r="O21" s="291"/>
      <c r="P21" s="291"/>
      <c r="Q21" s="291"/>
      <c r="R21" s="291"/>
      <c r="S21" s="291"/>
      <c r="T21" s="291"/>
      <c r="U21" s="291"/>
      <c r="V21" s="291"/>
      <c r="W21" s="291"/>
      <c r="X21" s="291"/>
      <c r="Y21" s="291"/>
      <c r="Z21" s="291"/>
      <c r="AA21" s="462"/>
      <c r="AC21" s="573" t="s">
        <v>413</v>
      </c>
      <c r="AD21" s="690">
        <f>BD13</f>
        <v>0.54471544715447151</v>
      </c>
      <c r="AE21" s="681">
        <f>BE13</f>
        <v>0.33333333333333331</v>
      </c>
      <c r="AF21" s="681">
        <f>BF13</f>
        <v>0.12195121951219512</v>
      </c>
      <c r="AH21" s="573" t="s">
        <v>413</v>
      </c>
      <c r="AI21" s="689">
        <f>BI13</f>
        <v>67</v>
      </c>
      <c r="AJ21" s="689">
        <f>BJ13</f>
        <v>41</v>
      </c>
      <c r="AK21" s="689">
        <f>BK13</f>
        <v>15</v>
      </c>
      <c r="AL21" s="689">
        <f>BL13</f>
        <v>123</v>
      </c>
      <c r="AN21" s="833"/>
      <c r="AO21" s="833"/>
      <c r="AP21" s="833"/>
      <c r="AQ21" s="833"/>
      <c r="AR21" s="833"/>
      <c r="AS21" s="833"/>
      <c r="AT21" s="833"/>
      <c r="AU21" s="833"/>
      <c r="AV21" s="833"/>
      <c r="AW21" s="833"/>
      <c r="AX21" s="833"/>
      <c r="AY21" s="833"/>
      <c r="BC21" s="7" t="s">
        <v>537</v>
      </c>
      <c r="BD21" s="293">
        <f t="shared" si="0"/>
        <v>0.5</v>
      </c>
      <c r="BE21" s="294">
        <f t="shared" si="0"/>
        <v>0.16666666666666666</v>
      </c>
      <c r="BF21" s="295">
        <f t="shared" si="0"/>
        <v>0.33333333333333331</v>
      </c>
      <c r="BH21" s="7" t="s">
        <v>537</v>
      </c>
      <c r="BI21" s="48">
        <f>+集計・資料①!AW26</f>
        <v>3</v>
      </c>
      <c r="BJ21" s="49">
        <f>+集計・資料①!AX26</f>
        <v>1</v>
      </c>
      <c r="BK21" s="288">
        <f>+集計・資料①!AY26</f>
        <v>2</v>
      </c>
      <c r="BL21" s="253">
        <f t="shared" si="1"/>
        <v>6</v>
      </c>
    </row>
    <row r="22" spans="1:64">
      <c r="A22" s="461"/>
      <c r="B22" s="291"/>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462"/>
      <c r="AC22" s="683" t="s">
        <v>414</v>
      </c>
      <c r="AD22" s="690">
        <f>BD12</f>
        <v>0.49532710280373832</v>
      </c>
      <c r="AE22" s="681">
        <f>BE12</f>
        <v>0.26168224299065418</v>
      </c>
      <c r="AF22" s="681">
        <f>BF12</f>
        <v>0.24299065420560748</v>
      </c>
      <c r="AH22" s="683" t="s">
        <v>414</v>
      </c>
      <c r="AI22" s="689">
        <f>BI12</f>
        <v>53</v>
      </c>
      <c r="AJ22" s="689">
        <f>BJ12</f>
        <v>28</v>
      </c>
      <c r="AK22" s="689">
        <f>BK12</f>
        <v>26</v>
      </c>
      <c r="AL22" s="689">
        <f>BL12</f>
        <v>107</v>
      </c>
      <c r="AN22" s="833"/>
      <c r="AO22" s="833"/>
      <c r="AP22" s="833"/>
      <c r="AQ22" s="833"/>
      <c r="AR22" s="833"/>
      <c r="AS22" s="833"/>
      <c r="AT22" s="833"/>
      <c r="AU22" s="833"/>
      <c r="AV22" s="833"/>
      <c r="AW22" s="833"/>
      <c r="AX22" s="833"/>
      <c r="AY22" s="833"/>
      <c r="BC22" s="16" t="s">
        <v>547</v>
      </c>
      <c r="BD22" s="96">
        <f t="shared" si="0"/>
        <v>0.55688622754491013</v>
      </c>
      <c r="BE22" s="72">
        <f t="shared" si="0"/>
        <v>0.3473053892215569</v>
      </c>
      <c r="BF22" s="73">
        <f t="shared" si="0"/>
        <v>9.580838323353294E-2</v>
      </c>
      <c r="BH22" s="16" t="s">
        <v>547</v>
      </c>
      <c r="BI22" s="48">
        <f>+集計・資料①!AW28</f>
        <v>93</v>
      </c>
      <c r="BJ22" s="49">
        <f>+集計・資料①!AX28</f>
        <v>58</v>
      </c>
      <c r="BK22" s="288">
        <f>+集計・資料①!AY28</f>
        <v>16</v>
      </c>
      <c r="BL22" s="253">
        <f t="shared" si="1"/>
        <v>167</v>
      </c>
    </row>
    <row r="23" spans="1:64" ht="11.25" thickBot="1">
      <c r="A23" s="461"/>
      <c r="B23" s="291"/>
      <c r="C23" s="291"/>
      <c r="D23" s="291"/>
      <c r="E23" s="291"/>
      <c r="F23" s="291"/>
      <c r="G23" s="291"/>
      <c r="H23" s="291"/>
      <c r="I23" s="291"/>
      <c r="J23" s="291"/>
      <c r="K23" s="291"/>
      <c r="L23" s="291"/>
      <c r="M23" s="291"/>
      <c r="N23" s="291"/>
      <c r="O23" s="291"/>
      <c r="P23" s="291"/>
      <c r="Q23" s="291"/>
      <c r="R23" s="291"/>
      <c r="S23" s="291"/>
      <c r="T23" s="291"/>
      <c r="U23" s="291"/>
      <c r="V23" s="291"/>
      <c r="W23" s="291"/>
      <c r="X23" s="291"/>
      <c r="Y23" s="291"/>
      <c r="Z23" s="291"/>
      <c r="AA23" s="462"/>
      <c r="AC23" s="573" t="s">
        <v>23</v>
      </c>
      <c r="AD23" s="681" t="e">
        <f>BD11</f>
        <v>#DIV/0!</v>
      </c>
      <c r="AE23" s="681" t="e">
        <f>BE11</f>
        <v>#DIV/0!</v>
      </c>
      <c r="AF23" s="681" t="e">
        <f>BF11</f>
        <v>#DIV/0!</v>
      </c>
      <c r="AH23" s="573" t="s">
        <v>23</v>
      </c>
      <c r="AI23" s="689">
        <f>BI11</f>
        <v>0</v>
      </c>
      <c r="AJ23" s="689">
        <f>BJ11</f>
        <v>0</v>
      </c>
      <c r="AK23" s="689">
        <f>BK11</f>
        <v>0</v>
      </c>
      <c r="AL23" s="689">
        <f>BL11</f>
        <v>0</v>
      </c>
      <c r="AN23" s="833"/>
      <c r="AO23" s="833"/>
      <c r="AP23" s="833"/>
      <c r="AQ23" s="833"/>
      <c r="AR23" s="833"/>
      <c r="AS23" s="833"/>
      <c r="AT23" s="833"/>
      <c r="AU23" s="833"/>
      <c r="AV23" s="833"/>
      <c r="AW23" s="833"/>
      <c r="AX23" s="833"/>
      <c r="AY23" s="833"/>
      <c r="BC23" s="10" t="s">
        <v>548</v>
      </c>
      <c r="BD23" s="55">
        <f>+BI23/+$BL23</f>
        <v>0.25550660792951541</v>
      </c>
      <c r="BE23" s="56">
        <f>+BJ23/+$BL23</f>
        <v>0.42731277533039647</v>
      </c>
      <c r="BF23" s="57">
        <f>+BK23/+$BL23</f>
        <v>0.31718061674008813</v>
      </c>
      <c r="BH23" s="8" t="s">
        <v>548</v>
      </c>
      <c r="BI23" s="58">
        <f>+集計・資料①!AW30</f>
        <v>58</v>
      </c>
      <c r="BJ23" s="59">
        <f>+集計・資料①!AX30</f>
        <v>97</v>
      </c>
      <c r="BK23" s="289">
        <f>+集計・資料①!AY30</f>
        <v>72</v>
      </c>
      <c r="BL23" s="261">
        <f t="shared" si="1"/>
        <v>227</v>
      </c>
    </row>
    <row r="24" spans="1:64" ht="11.25" thickBot="1">
      <c r="A24" s="461"/>
      <c r="B24" s="291"/>
      <c r="C24" s="291"/>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462"/>
      <c r="AH24" s="575" t="s">
        <v>556</v>
      </c>
      <c r="AI24" s="704">
        <f>SUM(AI11:AI23)</f>
        <v>518</v>
      </c>
      <c r="AJ24" s="704">
        <f>SUM(AJ11:AJ23)</f>
        <v>373</v>
      </c>
      <c r="AK24" s="704">
        <f>SUM(AK11:AK23)</f>
        <v>182</v>
      </c>
      <c r="AL24" s="704">
        <f>SUM(AL11:AL23)</f>
        <v>1073</v>
      </c>
      <c r="AN24" s="833"/>
      <c r="AO24" s="833"/>
      <c r="AP24" s="833"/>
      <c r="AQ24" s="833"/>
      <c r="AR24" s="833"/>
      <c r="AS24" s="833"/>
      <c r="AT24" s="833"/>
      <c r="AU24" s="833"/>
      <c r="AV24" s="833"/>
      <c r="AW24" s="833"/>
      <c r="AX24" s="833"/>
      <c r="AY24" s="833"/>
      <c r="BH24" s="33" t="s">
        <v>556</v>
      </c>
      <c r="BI24" s="286">
        <f>+SUM(BI11:BI23)</f>
        <v>518</v>
      </c>
      <c r="BJ24" s="287">
        <f>+SUM(BJ11:BJ23)</f>
        <v>373</v>
      </c>
      <c r="BK24" s="290">
        <f>+SUM(BK11:BK23)</f>
        <v>182</v>
      </c>
      <c r="BL24" s="262">
        <f t="shared" si="1"/>
        <v>1073</v>
      </c>
    </row>
    <row r="25" spans="1:64">
      <c r="A25" s="461"/>
      <c r="B25" s="291"/>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462"/>
      <c r="AH25" s="254"/>
      <c r="AI25" s="26"/>
      <c r="AJ25" s="26"/>
      <c r="AK25" s="26"/>
      <c r="AL25" s="26"/>
      <c r="AN25" s="833"/>
      <c r="AO25" s="833"/>
      <c r="AP25" s="833"/>
      <c r="AQ25" s="833"/>
      <c r="AR25" s="833"/>
      <c r="AS25" s="833"/>
      <c r="AT25" s="833"/>
      <c r="AU25" s="833"/>
      <c r="AV25" s="833"/>
      <c r="AW25" s="833"/>
      <c r="AX25" s="833"/>
      <c r="AY25" s="833"/>
      <c r="BH25" s="254"/>
      <c r="BI25" s="26"/>
      <c r="BJ25" s="26"/>
      <c r="BK25" s="26"/>
      <c r="BL25" s="26"/>
    </row>
    <row r="26" spans="1:64">
      <c r="A26" s="461"/>
      <c r="B26" s="291"/>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462"/>
      <c r="AC26" s="282" t="s">
        <v>651</v>
      </c>
      <c r="AD26" s="255"/>
      <c r="AE26" s="255"/>
      <c r="AF26" s="255"/>
      <c r="AH26" s="282" t="s">
        <v>652</v>
      </c>
      <c r="AI26" s="255"/>
      <c r="AJ26" s="255"/>
      <c r="AK26" s="255"/>
      <c r="AL26" s="26"/>
      <c r="AN26" s="833"/>
      <c r="AO26" s="833"/>
      <c r="AP26" s="833"/>
      <c r="AQ26" s="833"/>
      <c r="AR26" s="833"/>
      <c r="AS26" s="833"/>
      <c r="AT26" s="833"/>
      <c r="AU26" s="833"/>
      <c r="AV26" s="833"/>
      <c r="AW26" s="833"/>
      <c r="AX26" s="833"/>
      <c r="AY26" s="833"/>
      <c r="BC26" s="282" t="s">
        <v>651</v>
      </c>
      <c r="BD26" s="255"/>
      <c r="BE26" s="255"/>
      <c r="BF26" s="255"/>
      <c r="BH26" s="282" t="s">
        <v>652</v>
      </c>
      <c r="BI26" s="255"/>
      <c r="BJ26" s="255"/>
      <c r="BK26" s="255"/>
      <c r="BL26" s="26"/>
    </row>
    <row r="27" spans="1:64" ht="11.25" thickBot="1">
      <c r="A27" s="461"/>
      <c r="B27" s="291"/>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462"/>
      <c r="AC27" s="254"/>
      <c r="AD27" s="255"/>
      <c r="AE27" s="255"/>
      <c r="AF27" s="255"/>
      <c r="AH27" s="254"/>
      <c r="AI27" s="255"/>
      <c r="AJ27" s="255"/>
      <c r="AK27" s="255"/>
      <c r="AL27" s="26"/>
      <c r="AN27" s="833"/>
      <c r="AO27" s="833"/>
      <c r="AP27" s="833"/>
      <c r="AQ27" s="833"/>
      <c r="AR27" s="833"/>
      <c r="AS27" s="833"/>
      <c r="AT27" s="833"/>
      <c r="AU27" s="833"/>
      <c r="AV27" s="833"/>
      <c r="AW27" s="833"/>
      <c r="AX27" s="833"/>
      <c r="AY27" s="833"/>
      <c r="BC27" s="254"/>
      <c r="BD27" s="255"/>
      <c r="BE27" s="255"/>
      <c r="BF27" s="255"/>
      <c r="BH27" s="254"/>
      <c r="BI27" s="255"/>
      <c r="BJ27" s="255"/>
      <c r="BK27" s="255"/>
      <c r="BL27" s="26"/>
    </row>
    <row r="28" spans="1:64" ht="11.25" thickBot="1">
      <c r="A28" s="461"/>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462"/>
      <c r="AC28" s="575" t="s">
        <v>8</v>
      </c>
      <c r="AD28" s="575" t="s">
        <v>384</v>
      </c>
      <c r="AE28" s="575" t="s">
        <v>385</v>
      </c>
      <c r="AF28" s="575" t="s">
        <v>401</v>
      </c>
      <c r="AH28" s="575" t="s">
        <v>8</v>
      </c>
      <c r="AI28" s="575" t="s">
        <v>384</v>
      </c>
      <c r="AJ28" s="575" t="s">
        <v>385</v>
      </c>
      <c r="AK28" s="575" t="s">
        <v>401</v>
      </c>
      <c r="AL28" s="575" t="s">
        <v>558</v>
      </c>
      <c r="BC28" s="31" t="s">
        <v>8</v>
      </c>
      <c r="BD28" s="28" t="s">
        <v>237</v>
      </c>
      <c r="BE28" s="29" t="s">
        <v>238</v>
      </c>
      <c r="BF28" s="30" t="s">
        <v>401</v>
      </c>
      <c r="BH28" s="31" t="s">
        <v>8</v>
      </c>
      <c r="BI28" s="28" t="s">
        <v>237</v>
      </c>
      <c r="BJ28" s="29" t="s">
        <v>312</v>
      </c>
      <c r="BK28" s="43" t="s">
        <v>401</v>
      </c>
      <c r="BL28" s="242" t="s">
        <v>558</v>
      </c>
    </row>
    <row r="29" spans="1:64">
      <c r="A29" s="461"/>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462"/>
      <c r="AC29" s="577" t="s">
        <v>415</v>
      </c>
      <c r="AD29" s="681">
        <f>BD34</f>
        <v>0.38235294117647056</v>
      </c>
      <c r="AE29" s="681">
        <f>BE34</f>
        <v>0.42857142857142855</v>
      </c>
      <c r="AF29" s="681">
        <f>BF34</f>
        <v>0.18907563025210083</v>
      </c>
      <c r="AH29" s="577" t="s">
        <v>415</v>
      </c>
      <c r="AI29" s="689">
        <f>BI34</f>
        <v>182</v>
      </c>
      <c r="AJ29" s="689">
        <f>BJ34</f>
        <v>204</v>
      </c>
      <c r="AK29" s="689">
        <f>BK34</f>
        <v>90</v>
      </c>
      <c r="AL29" s="689">
        <f>BL34</f>
        <v>476</v>
      </c>
      <c r="BC29" s="106" t="s">
        <v>555</v>
      </c>
      <c r="BD29" s="90">
        <f t="shared" ref="BD29:BF34" si="2">+BI29/+$BL29</f>
        <v>0.8571428571428571</v>
      </c>
      <c r="BE29" s="46">
        <f t="shared" si="2"/>
        <v>0</v>
      </c>
      <c r="BF29" s="91">
        <f t="shared" si="2"/>
        <v>0.14285714285714285</v>
      </c>
      <c r="BH29" s="67" t="s">
        <v>555</v>
      </c>
      <c r="BI29" s="48">
        <f>+集計・資料①!AW40</f>
        <v>6</v>
      </c>
      <c r="BJ29" s="68">
        <f>+集計・資料①!AX40</f>
        <v>0</v>
      </c>
      <c r="BK29" s="107">
        <f>+集計・資料①!AY40</f>
        <v>1</v>
      </c>
      <c r="BL29" s="148">
        <f>+SUM(BI29:BK29)</f>
        <v>7</v>
      </c>
    </row>
    <row r="30" spans="1:64">
      <c r="A30" s="461"/>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462"/>
      <c r="AC30" s="577" t="s">
        <v>416</v>
      </c>
      <c r="AD30" s="681">
        <f>BD33</f>
        <v>0.44518272425249167</v>
      </c>
      <c r="AE30" s="681">
        <f>BE33</f>
        <v>0.36212624584717606</v>
      </c>
      <c r="AF30" s="681">
        <f>BF33</f>
        <v>0.19269102990033224</v>
      </c>
      <c r="AH30" s="577" t="s">
        <v>416</v>
      </c>
      <c r="AI30" s="689">
        <f>BI33</f>
        <v>134</v>
      </c>
      <c r="AJ30" s="689">
        <f>BJ33</f>
        <v>109</v>
      </c>
      <c r="AK30" s="689">
        <f>BK33</f>
        <v>58</v>
      </c>
      <c r="AL30" s="689">
        <f>BL33</f>
        <v>301</v>
      </c>
      <c r="BC30" s="108" t="s">
        <v>432</v>
      </c>
      <c r="BD30" s="96">
        <f t="shared" si="2"/>
        <v>0.8571428571428571</v>
      </c>
      <c r="BE30" s="72">
        <f t="shared" si="2"/>
        <v>7.1428571428571425E-2</v>
      </c>
      <c r="BF30" s="73">
        <f t="shared" si="2"/>
        <v>7.1428571428571425E-2</v>
      </c>
      <c r="BH30" s="70" t="s">
        <v>432</v>
      </c>
      <c r="BI30" s="48">
        <f>+集計・資料①!AW42</f>
        <v>12</v>
      </c>
      <c r="BJ30" s="68">
        <f>+集計・資料①!AX42</f>
        <v>1</v>
      </c>
      <c r="BK30" s="107">
        <f>+集計・資料①!AY42</f>
        <v>1</v>
      </c>
      <c r="BL30" s="54">
        <f t="shared" ref="BL30:BL35" si="3">+SUM(BI30:BK30)</f>
        <v>14</v>
      </c>
    </row>
    <row r="31" spans="1:64">
      <c r="A31" s="461"/>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462"/>
      <c r="AC31" s="577" t="s">
        <v>417</v>
      </c>
      <c r="AD31" s="681">
        <f>BD32</f>
        <v>0.64197530864197527</v>
      </c>
      <c r="AE31" s="681">
        <f>BE32</f>
        <v>0.23045267489711935</v>
      </c>
      <c r="AF31" s="681">
        <f>BF32</f>
        <v>0.12757201646090535</v>
      </c>
      <c r="AH31" s="577" t="s">
        <v>417</v>
      </c>
      <c r="AI31" s="689">
        <f>BI32</f>
        <v>156</v>
      </c>
      <c r="AJ31" s="689">
        <f>BJ32</f>
        <v>56</v>
      </c>
      <c r="AK31" s="689">
        <f>BK32</f>
        <v>31</v>
      </c>
      <c r="AL31" s="689">
        <f>BL32</f>
        <v>243</v>
      </c>
      <c r="BC31" s="108" t="s">
        <v>433</v>
      </c>
      <c r="BD31" s="96">
        <f t="shared" si="2"/>
        <v>0.875</v>
      </c>
      <c r="BE31" s="72">
        <f t="shared" si="2"/>
        <v>9.375E-2</v>
      </c>
      <c r="BF31" s="73">
        <f t="shared" si="2"/>
        <v>3.125E-2</v>
      </c>
      <c r="BH31" s="70" t="s">
        <v>433</v>
      </c>
      <c r="BI31" s="48">
        <f>+集計・資料①!AW44</f>
        <v>28</v>
      </c>
      <c r="BJ31" s="68">
        <f>+集計・資料①!AX44</f>
        <v>3</v>
      </c>
      <c r="BK31" s="107">
        <f>+集計・資料①!AY44</f>
        <v>1</v>
      </c>
      <c r="BL31" s="54">
        <f t="shared" si="3"/>
        <v>32</v>
      </c>
    </row>
    <row r="32" spans="1:64">
      <c r="A32" s="461"/>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462"/>
      <c r="AC32" s="577" t="s">
        <v>418</v>
      </c>
      <c r="AD32" s="761">
        <f>BD31</f>
        <v>0.875</v>
      </c>
      <c r="AE32" s="681">
        <f>BE31</f>
        <v>9.375E-2</v>
      </c>
      <c r="AF32" s="681">
        <f>BF31</f>
        <v>3.125E-2</v>
      </c>
      <c r="AH32" s="577" t="s">
        <v>418</v>
      </c>
      <c r="AI32" s="689">
        <f>BI31</f>
        <v>28</v>
      </c>
      <c r="AJ32" s="689">
        <f>BJ31</f>
        <v>3</v>
      </c>
      <c r="AK32" s="689">
        <f>BK31</f>
        <v>1</v>
      </c>
      <c r="AL32" s="689">
        <f>BL31</f>
        <v>32</v>
      </c>
      <c r="BC32" s="108" t="s">
        <v>434</v>
      </c>
      <c r="BD32" s="96">
        <f t="shared" si="2"/>
        <v>0.64197530864197527</v>
      </c>
      <c r="BE32" s="72">
        <f t="shared" si="2"/>
        <v>0.23045267489711935</v>
      </c>
      <c r="BF32" s="73">
        <f t="shared" si="2"/>
        <v>0.12757201646090535</v>
      </c>
      <c r="BH32" s="70" t="s">
        <v>434</v>
      </c>
      <c r="BI32" s="48">
        <f>+集計・資料①!AW46</f>
        <v>156</v>
      </c>
      <c r="BJ32" s="68">
        <f>+集計・資料①!AX46</f>
        <v>56</v>
      </c>
      <c r="BK32" s="107">
        <f>+集計・資料①!AY46</f>
        <v>31</v>
      </c>
      <c r="BL32" s="54">
        <f t="shared" si="3"/>
        <v>243</v>
      </c>
    </row>
    <row r="33" spans="1:64">
      <c r="A33" s="461"/>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462"/>
      <c r="AC33" s="577" t="s">
        <v>419</v>
      </c>
      <c r="AD33" s="761">
        <f>BD30</f>
        <v>0.8571428571428571</v>
      </c>
      <c r="AE33" s="681">
        <f>BE30</f>
        <v>7.1428571428571425E-2</v>
      </c>
      <c r="AF33" s="681">
        <f>BF30</f>
        <v>7.1428571428571425E-2</v>
      </c>
      <c r="AH33" s="577" t="s">
        <v>419</v>
      </c>
      <c r="AI33" s="689">
        <f>BI30</f>
        <v>12</v>
      </c>
      <c r="AJ33" s="689">
        <f>BJ30</f>
        <v>1</v>
      </c>
      <c r="AK33" s="689">
        <f>BK30</f>
        <v>1</v>
      </c>
      <c r="AL33" s="689">
        <f>BL30</f>
        <v>14</v>
      </c>
      <c r="BC33" s="108" t="s">
        <v>435</v>
      </c>
      <c r="BD33" s="96">
        <f t="shared" si="2"/>
        <v>0.44518272425249167</v>
      </c>
      <c r="BE33" s="72">
        <f t="shared" si="2"/>
        <v>0.36212624584717606</v>
      </c>
      <c r="BF33" s="73">
        <f t="shared" si="2"/>
        <v>0.19269102990033224</v>
      </c>
      <c r="BH33" s="70" t="s">
        <v>435</v>
      </c>
      <c r="BI33" s="48">
        <f>+集計・資料①!AW48</f>
        <v>134</v>
      </c>
      <c r="BJ33" s="68">
        <f>+集計・資料①!AX48</f>
        <v>109</v>
      </c>
      <c r="BK33" s="107">
        <f>+集計・資料①!AY48</f>
        <v>58</v>
      </c>
      <c r="BL33" s="54">
        <f t="shared" si="3"/>
        <v>301</v>
      </c>
    </row>
    <row r="34" spans="1:64" ht="11.25" thickBot="1">
      <c r="A34" s="461"/>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462"/>
      <c r="AC34" s="577" t="s">
        <v>420</v>
      </c>
      <c r="AD34" s="761">
        <f>BD29</f>
        <v>0.8571428571428571</v>
      </c>
      <c r="AE34" s="681">
        <f>BE29</f>
        <v>0</v>
      </c>
      <c r="AF34" s="681">
        <f>BF29</f>
        <v>0.14285714285714285</v>
      </c>
      <c r="AH34" s="577" t="s">
        <v>420</v>
      </c>
      <c r="AI34" s="689">
        <f>BI29</f>
        <v>6</v>
      </c>
      <c r="AJ34" s="689">
        <f>BJ29</f>
        <v>0</v>
      </c>
      <c r="AK34" s="689">
        <f>BK29</f>
        <v>1</v>
      </c>
      <c r="AL34" s="689">
        <f>BL29</f>
        <v>7</v>
      </c>
      <c r="BC34" s="129" t="s">
        <v>436</v>
      </c>
      <c r="BD34" s="55">
        <f t="shared" si="2"/>
        <v>0.38235294117647056</v>
      </c>
      <c r="BE34" s="56">
        <f t="shared" si="2"/>
        <v>0.42857142857142855</v>
      </c>
      <c r="BF34" s="57">
        <f t="shared" si="2"/>
        <v>0.18907563025210083</v>
      </c>
      <c r="BH34" s="79" t="s">
        <v>436</v>
      </c>
      <c r="BI34" s="58">
        <f>+集計・資料①!AW50</f>
        <v>182</v>
      </c>
      <c r="BJ34" s="80">
        <f>+集計・資料①!AX50</f>
        <v>204</v>
      </c>
      <c r="BK34" s="137">
        <f>+集計・資料①!AY50</f>
        <v>90</v>
      </c>
      <c r="BL34" s="61">
        <f t="shared" si="3"/>
        <v>476</v>
      </c>
    </row>
    <row r="35" spans="1:64" ht="11.25" thickBot="1">
      <c r="A35" s="461"/>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462"/>
      <c r="AH35" s="575" t="s">
        <v>556</v>
      </c>
      <c r="AI35" s="689">
        <f>SUM(AI29:AI34)</f>
        <v>518</v>
      </c>
      <c r="AJ35" s="689">
        <f>SUM(AJ29:AJ34)</f>
        <v>373</v>
      </c>
      <c r="AK35" s="689">
        <f>SUM(AK29:AK34)</f>
        <v>182</v>
      </c>
      <c r="AL35" s="689">
        <f>SUM(AL29:AL34)</f>
        <v>1073</v>
      </c>
      <c r="BH35" s="37" t="s">
        <v>556</v>
      </c>
      <c r="BI35" s="101">
        <f>SUM(BI29:BI34)</f>
        <v>518</v>
      </c>
      <c r="BJ35" s="82">
        <f>SUM(BJ29:BJ34)</f>
        <v>373</v>
      </c>
      <c r="BK35" s="64">
        <f>SUM(BK29:BK34)</f>
        <v>182</v>
      </c>
      <c r="BL35" s="65">
        <f t="shared" si="3"/>
        <v>1073</v>
      </c>
    </row>
    <row r="36" spans="1:64">
      <c r="A36" s="461"/>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462"/>
      <c r="AM36" s="782"/>
    </row>
    <row r="37" spans="1:64">
      <c r="A37" s="461"/>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462"/>
      <c r="AM37" s="783"/>
    </row>
    <row r="38" spans="1:64">
      <c r="A38" s="461"/>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462"/>
      <c r="AM38" s="782"/>
    </row>
    <row r="39" spans="1:64">
      <c r="A39" s="461"/>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462"/>
      <c r="AM39" s="783"/>
    </row>
    <row r="40" spans="1:64">
      <c r="A40" s="461"/>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462"/>
      <c r="AM40" s="782"/>
    </row>
    <row r="41" spans="1:64">
      <c r="A41" s="461"/>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462"/>
      <c r="AM41" s="783"/>
    </row>
    <row r="42" spans="1:64">
      <c r="A42" s="461"/>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462"/>
      <c r="AM42" s="782"/>
    </row>
    <row r="43" spans="1:64">
      <c r="A43" s="461"/>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462"/>
      <c r="AM43" s="783"/>
    </row>
    <row r="44" spans="1:64">
      <c r="A44" s="461"/>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462"/>
      <c r="AM44" s="782"/>
    </row>
    <row r="45" spans="1:64">
      <c r="A45" s="461"/>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462"/>
      <c r="AM45" s="783"/>
    </row>
    <row r="46" spans="1:64">
      <c r="A46" s="461"/>
      <c r="B46" s="291"/>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462"/>
      <c r="AM46" s="782"/>
    </row>
    <row r="47" spans="1:64">
      <c r="A47" s="461"/>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462"/>
      <c r="AM47" s="783"/>
    </row>
    <row r="48" spans="1:64">
      <c r="A48" s="461"/>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462"/>
      <c r="AM48" s="782"/>
    </row>
    <row r="49" spans="1:40">
      <c r="A49" s="461"/>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462"/>
      <c r="AM49" s="783"/>
    </row>
    <row r="50" spans="1:40">
      <c r="A50" s="461"/>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462"/>
      <c r="AM50" s="782"/>
      <c r="AN50" s="782"/>
    </row>
    <row r="51" spans="1:40">
      <c r="A51" s="461"/>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462"/>
      <c r="AM51" s="783"/>
      <c r="AN51" s="782"/>
    </row>
    <row r="52" spans="1:40">
      <c r="A52" s="461"/>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462"/>
      <c r="AM52" s="782"/>
      <c r="AN52" s="782"/>
    </row>
    <row r="53" spans="1:40">
      <c r="A53" s="461"/>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462"/>
      <c r="AM53" s="783"/>
      <c r="AN53" s="782"/>
    </row>
    <row r="54" spans="1:40">
      <c r="A54" s="463"/>
      <c r="B54" s="464"/>
      <c r="C54" s="464"/>
      <c r="D54" s="464"/>
      <c r="E54" s="464"/>
      <c r="F54" s="464"/>
      <c r="G54" s="464"/>
      <c r="H54" s="464"/>
      <c r="I54" s="464"/>
      <c r="J54" s="464"/>
      <c r="K54" s="464"/>
      <c r="L54" s="464"/>
      <c r="M54" s="464"/>
      <c r="N54" s="464"/>
      <c r="O54" s="464"/>
      <c r="P54" s="464"/>
      <c r="Q54" s="464"/>
      <c r="R54" s="464"/>
      <c r="S54" s="464"/>
      <c r="T54" s="464"/>
      <c r="U54" s="464"/>
      <c r="V54" s="464"/>
      <c r="W54" s="464"/>
      <c r="X54" s="464"/>
      <c r="Y54" s="464"/>
      <c r="Z54" s="464"/>
      <c r="AA54" s="465"/>
      <c r="AM54" s="782"/>
      <c r="AN54" s="782"/>
    </row>
  </sheetData>
  <mergeCells count="4">
    <mergeCell ref="A1:B1"/>
    <mergeCell ref="V1:AA1"/>
    <mergeCell ref="B3:M15"/>
    <mergeCell ref="AN15:AY27"/>
  </mergeCells>
  <phoneticPr fontId="4"/>
  <conditionalFormatting sqref="AD11:AD22">
    <cfRule type="top10" dxfId="17" priority="1" rank="2"/>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1048575" man="1"/>
    <brk id="53"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100-000000000000}">
          <x14:formula1>
            <xm:f>業種リスト!$A$2:$A$14</xm:f>
          </x14:formula1>
          <xm:sqref>AP6:AR7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9" tint="0.59999389629810485"/>
  </sheetPr>
  <dimension ref="A1:BL62"/>
  <sheetViews>
    <sheetView showGridLines="0" view="pageBreakPreview" topLeftCell="A28" zoomScaleNormal="100" zoomScaleSheetLayoutView="100" workbookViewId="0">
      <selection activeCell="AD57" sqref="AD57"/>
    </sheetView>
  </sheetViews>
  <sheetFormatPr defaultColWidth="10.28515625" defaultRowHeight="10.5"/>
  <cols>
    <col min="1" max="27" width="3.5703125" style="336" customWidth="1"/>
    <col min="28" max="28" width="1.7109375" style="336" customWidth="1"/>
    <col min="29" max="29" width="14.85546875" style="336" customWidth="1"/>
    <col min="30" max="32" width="6.7109375" style="336" customWidth="1"/>
    <col min="33" max="33" width="1.7109375" style="336" customWidth="1"/>
    <col min="34" max="34" width="15.42578125" style="336" customWidth="1"/>
    <col min="35" max="38" width="6.7109375" style="336" customWidth="1"/>
    <col min="39" max="39" width="15.85546875" style="336" bestFit="1" customWidth="1"/>
    <col min="40" max="40" width="7.140625" style="336" bestFit="1" customWidth="1"/>
    <col min="41" max="41" width="5.42578125" style="336" bestFit="1" customWidth="1"/>
    <col min="42" max="43" width="7.140625" style="336" bestFit="1" customWidth="1"/>
    <col min="44" max="44" width="8.28515625" style="336" bestFit="1" customWidth="1"/>
    <col min="45" max="45" width="5.42578125" style="336" bestFit="1" customWidth="1"/>
    <col min="46" max="53" width="5.42578125" style="336" customWidth="1"/>
    <col min="54" max="54" width="1.7109375" style="336" customWidth="1"/>
    <col min="55" max="55" width="14.85546875" style="336" customWidth="1"/>
    <col min="56" max="58" width="6.7109375" style="336" customWidth="1"/>
    <col min="59" max="59" width="1.7109375" style="336" customWidth="1"/>
    <col min="60" max="60" width="15.42578125" style="336" customWidth="1"/>
    <col min="61" max="64" width="6.7109375" style="336" customWidth="1"/>
    <col min="65" max="16384" width="10.28515625" style="336"/>
  </cols>
  <sheetData>
    <row r="1" spans="1:64" ht="21" customHeight="1" thickBot="1">
      <c r="A1" s="835">
        <v>26</v>
      </c>
      <c r="B1" s="835"/>
      <c r="C1" s="494" t="s">
        <v>247</v>
      </c>
      <c r="D1" s="494"/>
      <c r="E1" s="494"/>
      <c r="F1" s="494"/>
      <c r="G1" s="494"/>
      <c r="H1" s="494"/>
      <c r="I1" s="494"/>
      <c r="J1" s="494"/>
      <c r="K1" s="494"/>
      <c r="L1" s="494"/>
      <c r="M1" s="494"/>
      <c r="N1" s="494"/>
      <c r="O1" s="494"/>
      <c r="P1" s="494"/>
      <c r="Q1" s="494"/>
      <c r="R1" s="494"/>
      <c r="S1" s="494"/>
      <c r="T1" s="494"/>
      <c r="U1" s="494"/>
      <c r="V1" s="841" t="s">
        <v>522</v>
      </c>
      <c r="W1" s="841"/>
      <c r="X1" s="841"/>
      <c r="Y1" s="841"/>
      <c r="Z1" s="841"/>
      <c r="AA1" s="841"/>
      <c r="AC1" s="336" t="s">
        <v>465</v>
      </c>
      <c r="BC1" s="336" t="s">
        <v>255</v>
      </c>
    </row>
    <row r="3" spans="1:64">
      <c r="B3" s="844" t="s">
        <v>843</v>
      </c>
      <c r="C3" s="845"/>
      <c r="D3" s="845"/>
      <c r="E3" s="845"/>
      <c r="F3" s="845"/>
      <c r="G3" s="845"/>
      <c r="H3" s="845"/>
      <c r="I3" s="845"/>
      <c r="J3" s="845"/>
      <c r="K3" s="845"/>
      <c r="L3" s="845"/>
      <c r="N3" s="405"/>
      <c r="O3" s="406"/>
      <c r="P3" s="406"/>
      <c r="Q3" s="406"/>
      <c r="R3" s="406"/>
      <c r="S3" s="406"/>
      <c r="T3" s="406"/>
      <c r="U3" s="406"/>
      <c r="V3" s="406"/>
      <c r="W3" s="406"/>
      <c r="X3" s="406"/>
      <c r="Y3" s="406"/>
      <c r="Z3" s="406"/>
      <c r="AA3" s="407"/>
      <c r="AC3" s="336" t="s">
        <v>248</v>
      </c>
      <c r="AH3" s="336" t="s">
        <v>253</v>
      </c>
      <c r="AN3" s="336" t="s">
        <v>690</v>
      </c>
      <c r="BC3" s="336" t="s">
        <v>248</v>
      </c>
      <c r="BH3" s="336" t="s">
        <v>253</v>
      </c>
    </row>
    <row r="4" spans="1:64" ht="11.25" thickBot="1">
      <c r="B4" s="845"/>
      <c r="C4" s="845"/>
      <c r="D4" s="845"/>
      <c r="E4" s="845"/>
      <c r="F4" s="845"/>
      <c r="G4" s="845"/>
      <c r="H4" s="845"/>
      <c r="I4" s="845"/>
      <c r="J4" s="845"/>
      <c r="K4" s="845"/>
      <c r="L4" s="845"/>
      <c r="N4" s="409"/>
      <c r="O4" s="388"/>
      <c r="P4" s="388"/>
      <c r="Q4" s="388"/>
      <c r="R4" s="388"/>
      <c r="S4" s="388"/>
      <c r="T4" s="388"/>
      <c r="U4" s="388"/>
      <c r="V4" s="388"/>
      <c r="W4" s="388"/>
      <c r="X4" s="388"/>
      <c r="Y4" s="388"/>
      <c r="Z4" s="388"/>
      <c r="AA4" s="410"/>
      <c r="AN4" s="336" t="str">
        <f>CONCATENATE("定年後の雇用促進制度の有無について、「あり」と回答した事業所は全体で",TEXT(AD6,"0.0％"),"となった。")</f>
        <v>定年後の雇用促進制度の有無について、「あり」と回答した事業所は全体で67.4%となった。</v>
      </c>
    </row>
    <row r="5" spans="1:64" ht="11.25" thickBot="1">
      <c r="B5" s="845"/>
      <c r="C5" s="845"/>
      <c r="D5" s="845"/>
      <c r="E5" s="845"/>
      <c r="F5" s="845"/>
      <c r="G5" s="845"/>
      <c r="H5" s="845"/>
      <c r="I5" s="845"/>
      <c r="J5" s="845"/>
      <c r="K5" s="845"/>
      <c r="L5" s="845"/>
      <c r="N5" s="409"/>
      <c r="O5" s="388"/>
      <c r="P5" s="388"/>
      <c r="Q5" s="388"/>
      <c r="R5" s="388"/>
      <c r="S5" s="388"/>
      <c r="T5" s="388"/>
      <c r="U5" s="388"/>
      <c r="V5" s="388"/>
      <c r="W5" s="388"/>
      <c r="X5" s="388"/>
      <c r="Y5" s="388"/>
      <c r="Z5" s="388"/>
      <c r="AA5" s="410"/>
      <c r="AC5" s="579"/>
      <c r="AD5" s="579" t="s">
        <v>124</v>
      </c>
      <c r="AE5" s="579" t="s">
        <v>125</v>
      </c>
      <c r="AF5" s="579" t="s">
        <v>23</v>
      </c>
      <c r="AG5" s="341"/>
      <c r="AH5" s="579"/>
      <c r="AI5" s="579" t="s">
        <v>124</v>
      </c>
      <c r="AJ5" s="579" t="s">
        <v>125</v>
      </c>
      <c r="AK5" s="579" t="s">
        <v>23</v>
      </c>
      <c r="AL5" s="582" t="s">
        <v>556</v>
      </c>
      <c r="AN5" s="336" t="s">
        <v>691</v>
      </c>
      <c r="AP5" s="779" t="s">
        <v>692</v>
      </c>
      <c r="AQ5" s="779" t="s">
        <v>693</v>
      </c>
      <c r="AR5" s="779" t="s">
        <v>694</v>
      </c>
      <c r="AS5" s="336" t="s">
        <v>695</v>
      </c>
      <c r="BC5" s="337"/>
      <c r="BD5" s="338" t="s">
        <v>124</v>
      </c>
      <c r="BE5" s="339" t="s">
        <v>125</v>
      </c>
      <c r="BF5" s="340" t="s">
        <v>23</v>
      </c>
      <c r="BG5" s="341"/>
      <c r="BH5" s="337"/>
      <c r="BI5" s="342" t="s">
        <v>124</v>
      </c>
      <c r="BJ5" s="339" t="s">
        <v>125</v>
      </c>
      <c r="BK5" s="343" t="s">
        <v>23</v>
      </c>
      <c r="BL5" s="344" t="s">
        <v>556</v>
      </c>
    </row>
    <row r="6" spans="1:64" ht="11.25" thickBot="1">
      <c r="B6" s="845"/>
      <c r="C6" s="845"/>
      <c r="D6" s="845"/>
      <c r="E6" s="845"/>
      <c r="F6" s="845"/>
      <c r="G6" s="845"/>
      <c r="H6" s="845"/>
      <c r="I6" s="845"/>
      <c r="J6" s="845"/>
      <c r="K6" s="845"/>
      <c r="L6" s="845"/>
      <c r="N6" s="409"/>
      <c r="O6" s="388"/>
      <c r="P6" s="388"/>
      <c r="Q6" s="388"/>
      <c r="R6" s="388"/>
      <c r="S6" s="388"/>
      <c r="T6" s="388"/>
      <c r="U6" s="388"/>
      <c r="V6" s="388"/>
      <c r="W6" s="388"/>
      <c r="X6" s="388"/>
      <c r="Y6" s="388"/>
      <c r="Z6" s="388"/>
      <c r="AA6" s="410"/>
      <c r="AC6" s="579" t="s">
        <v>558</v>
      </c>
      <c r="AD6" s="687">
        <f>BD6</f>
        <v>0.67381174277725997</v>
      </c>
      <c r="AE6" s="687">
        <f>BE6</f>
        <v>0.23392357875116496</v>
      </c>
      <c r="AF6" s="687">
        <f>BF6</f>
        <v>9.2264678471575018E-2</v>
      </c>
      <c r="AG6" s="341"/>
      <c r="AH6" s="579" t="s">
        <v>558</v>
      </c>
      <c r="AI6" s="682">
        <f>BI6</f>
        <v>723</v>
      </c>
      <c r="AJ6" s="682">
        <f>BJ6</f>
        <v>251</v>
      </c>
      <c r="AK6" s="682">
        <f>BK6</f>
        <v>99</v>
      </c>
      <c r="AL6" s="682">
        <f>BL6</f>
        <v>1073</v>
      </c>
      <c r="AN6" s="336" t="s">
        <v>722</v>
      </c>
      <c r="AP6" s="779" t="s">
        <v>697</v>
      </c>
      <c r="AQ6" s="779" t="s">
        <v>706</v>
      </c>
      <c r="AR6" s="779"/>
      <c r="AS6" s="336" t="s">
        <v>842</v>
      </c>
      <c r="BC6" s="345" t="s">
        <v>558</v>
      </c>
      <c r="BD6" s="346">
        <f>+BI6/$BL6</f>
        <v>0.67381174277725997</v>
      </c>
      <c r="BE6" s="347">
        <f>+BJ6/$BL6</f>
        <v>0.23392357875116496</v>
      </c>
      <c r="BF6" s="348">
        <f>+BK6/$BL6</f>
        <v>9.2264678471575018E-2</v>
      </c>
      <c r="BG6" s="341"/>
      <c r="BH6" s="345" t="s">
        <v>558</v>
      </c>
      <c r="BI6" s="349">
        <f>+集計・資料①!BE32</f>
        <v>723</v>
      </c>
      <c r="BJ6" s="349">
        <f>+集計・資料①!BI32</f>
        <v>251</v>
      </c>
      <c r="BK6" s="351">
        <f>+集計・資料①!BJ32</f>
        <v>99</v>
      </c>
      <c r="BL6" s="352">
        <f>+SUM(BI6:BK6)</f>
        <v>1073</v>
      </c>
    </row>
    <row r="7" spans="1:64">
      <c r="B7" s="845"/>
      <c r="C7" s="845"/>
      <c r="D7" s="845"/>
      <c r="E7" s="845"/>
      <c r="F7" s="845"/>
      <c r="G7" s="845"/>
      <c r="H7" s="845"/>
      <c r="I7" s="845"/>
      <c r="J7" s="845"/>
      <c r="K7" s="845"/>
      <c r="L7" s="845"/>
      <c r="N7" s="409"/>
      <c r="O7" s="388"/>
      <c r="P7" s="388"/>
      <c r="Q7" s="388"/>
      <c r="R7" s="388"/>
      <c r="S7" s="388"/>
      <c r="T7" s="388"/>
      <c r="U7" s="388"/>
      <c r="V7" s="388"/>
      <c r="W7" s="388"/>
      <c r="X7" s="388"/>
      <c r="Y7" s="388"/>
      <c r="Z7" s="388"/>
      <c r="AA7" s="410"/>
      <c r="AC7" s="341"/>
      <c r="AD7" s="341"/>
      <c r="AE7" s="341"/>
      <c r="AF7" s="341"/>
      <c r="AG7" s="341"/>
      <c r="AH7" s="341"/>
      <c r="AI7" s="341"/>
      <c r="AJ7" s="341"/>
      <c r="AK7" s="341"/>
      <c r="AN7" s="336" t="str">
        <f>CONCATENATE(AN6,AP6,AQ6,AR6,AS6)</f>
        <v>業種別では、「情報通信業」「運輸業」に雇用促進制度がある割合が高い。</v>
      </c>
      <c r="BC7" s="341"/>
      <c r="BD7" s="341"/>
      <c r="BE7" s="341"/>
      <c r="BF7" s="341"/>
      <c r="BG7" s="341"/>
      <c r="BH7" s="341"/>
      <c r="BI7" s="341"/>
      <c r="BJ7" s="341"/>
      <c r="BK7" s="341"/>
    </row>
    <row r="8" spans="1:64">
      <c r="B8" s="845"/>
      <c r="C8" s="845"/>
      <c r="D8" s="845"/>
      <c r="E8" s="845"/>
      <c r="F8" s="845"/>
      <c r="G8" s="845"/>
      <c r="H8" s="845"/>
      <c r="I8" s="845"/>
      <c r="J8" s="845"/>
      <c r="K8" s="845"/>
      <c r="L8" s="845"/>
      <c r="N8" s="409"/>
      <c r="O8" s="388"/>
      <c r="P8" s="388"/>
      <c r="Q8" s="388"/>
      <c r="R8" s="388"/>
      <c r="S8" s="388"/>
      <c r="T8" s="388"/>
      <c r="U8" s="388"/>
      <c r="V8" s="388"/>
      <c r="W8" s="388"/>
      <c r="X8" s="388"/>
      <c r="Y8" s="388"/>
      <c r="Z8" s="388"/>
      <c r="AA8" s="410"/>
      <c r="AC8" s="336" t="s">
        <v>249</v>
      </c>
      <c r="AH8" s="336" t="s">
        <v>252</v>
      </c>
      <c r="AN8" s="336" t="s">
        <v>698</v>
      </c>
      <c r="BC8" s="336" t="s">
        <v>249</v>
      </c>
      <c r="BH8" s="336" t="s">
        <v>252</v>
      </c>
    </row>
    <row r="9" spans="1:64" ht="11.25" thickBot="1">
      <c r="B9" s="845"/>
      <c r="C9" s="845"/>
      <c r="D9" s="845"/>
      <c r="E9" s="845"/>
      <c r="F9" s="845"/>
      <c r="G9" s="845"/>
      <c r="H9" s="845"/>
      <c r="I9" s="845"/>
      <c r="J9" s="845"/>
      <c r="K9" s="845"/>
      <c r="L9" s="845"/>
      <c r="N9" s="409"/>
      <c r="O9" s="388"/>
      <c r="P9" s="388"/>
      <c r="Q9" s="388"/>
      <c r="R9" s="388"/>
      <c r="S9" s="388"/>
      <c r="T9" s="388"/>
      <c r="U9" s="388"/>
      <c r="V9" s="388"/>
      <c r="W9" s="388"/>
      <c r="X9" s="388"/>
      <c r="Y9" s="388"/>
      <c r="Z9" s="388"/>
      <c r="AA9" s="410"/>
      <c r="AN9" s="336" t="s">
        <v>796</v>
      </c>
    </row>
    <row r="10" spans="1:64" ht="12" customHeight="1" thickBot="1">
      <c r="B10" s="845"/>
      <c r="C10" s="845"/>
      <c r="D10" s="845"/>
      <c r="E10" s="845"/>
      <c r="F10" s="845"/>
      <c r="G10" s="845"/>
      <c r="H10" s="845"/>
      <c r="I10" s="845"/>
      <c r="J10" s="845"/>
      <c r="K10" s="845"/>
      <c r="L10" s="845"/>
      <c r="N10" s="409"/>
      <c r="O10" s="388"/>
      <c r="P10" s="388"/>
      <c r="Q10" s="388"/>
      <c r="R10" s="388"/>
      <c r="S10" s="388"/>
      <c r="T10" s="388"/>
      <c r="U10" s="388"/>
      <c r="V10" s="388"/>
      <c r="W10" s="388"/>
      <c r="X10" s="388"/>
      <c r="Y10" s="388"/>
      <c r="Z10" s="388"/>
      <c r="AA10" s="410"/>
      <c r="AC10" s="582" t="s">
        <v>550</v>
      </c>
      <c r="AD10" s="579" t="s">
        <v>124</v>
      </c>
      <c r="AE10" s="579" t="s">
        <v>125</v>
      </c>
      <c r="AF10" s="579" t="s">
        <v>23</v>
      </c>
      <c r="AG10" s="341"/>
      <c r="AH10" s="582" t="s">
        <v>550</v>
      </c>
      <c r="AI10" s="579" t="s">
        <v>124</v>
      </c>
      <c r="AJ10" s="579" t="s">
        <v>125</v>
      </c>
      <c r="AK10" s="579" t="s">
        <v>23</v>
      </c>
      <c r="AL10" s="582" t="s">
        <v>556</v>
      </c>
      <c r="BC10" s="42" t="s">
        <v>550</v>
      </c>
      <c r="BD10" s="353" t="s">
        <v>124</v>
      </c>
      <c r="BE10" s="354" t="s">
        <v>125</v>
      </c>
      <c r="BF10" s="355" t="s">
        <v>23</v>
      </c>
      <c r="BG10" s="341"/>
      <c r="BH10" s="42" t="s">
        <v>550</v>
      </c>
      <c r="BI10" s="338" t="s">
        <v>124</v>
      </c>
      <c r="BJ10" s="339" t="s">
        <v>125</v>
      </c>
      <c r="BK10" s="343" t="s">
        <v>23</v>
      </c>
      <c r="BL10" s="344" t="s">
        <v>556</v>
      </c>
    </row>
    <row r="11" spans="1:64" ht="12" customHeight="1" thickBot="1">
      <c r="B11" s="845"/>
      <c r="C11" s="845"/>
      <c r="D11" s="845"/>
      <c r="E11" s="845"/>
      <c r="F11" s="845"/>
      <c r="G11" s="845"/>
      <c r="H11" s="845"/>
      <c r="I11" s="845"/>
      <c r="J11" s="845"/>
      <c r="K11" s="845"/>
      <c r="L11" s="845"/>
      <c r="N11" s="409"/>
      <c r="O11" s="388"/>
      <c r="P11" s="388"/>
      <c r="Q11" s="388"/>
      <c r="R11" s="388"/>
      <c r="S11" s="388"/>
      <c r="T11" s="388"/>
      <c r="U11" s="388"/>
      <c r="V11" s="388"/>
      <c r="W11" s="388"/>
      <c r="X11" s="388"/>
      <c r="Y11" s="388"/>
      <c r="Z11" s="388"/>
      <c r="AA11" s="410"/>
      <c r="AC11" s="573" t="s">
        <v>403</v>
      </c>
      <c r="AD11" s="690">
        <f>BD23</f>
        <v>0.69603524229074887</v>
      </c>
      <c r="AE11" s="757">
        <f>BE23</f>
        <v>0.22907488986784141</v>
      </c>
      <c r="AF11" s="681">
        <f>BF23</f>
        <v>7.4889867841409691E-2</v>
      </c>
      <c r="AG11" s="341"/>
      <c r="AH11" s="573" t="s">
        <v>403</v>
      </c>
      <c r="AI11" s="682">
        <f>BI23</f>
        <v>158</v>
      </c>
      <c r="AJ11" s="682">
        <f>BJ23</f>
        <v>52</v>
      </c>
      <c r="AK11" s="682">
        <f>BK23</f>
        <v>17</v>
      </c>
      <c r="AL11" s="682">
        <f>BL23</f>
        <v>227</v>
      </c>
      <c r="AN11" s="336" t="s">
        <v>721</v>
      </c>
      <c r="BC11" s="44" t="s">
        <v>557</v>
      </c>
      <c r="BD11" s="356" t="e">
        <f t="shared" ref="BD11:BD23" si="0">+BI11/$BL11</f>
        <v>#DIV/0!</v>
      </c>
      <c r="BE11" s="357" t="e">
        <f t="shared" ref="BE11:BE23" si="1">+BJ11/$BL11</f>
        <v>#DIV/0!</v>
      </c>
      <c r="BF11" s="358" t="e">
        <f t="shared" ref="BF11:BF23" si="2">+BK11/$BL11</f>
        <v>#DIV/0!</v>
      </c>
      <c r="BG11" s="341"/>
      <c r="BH11" s="44" t="s">
        <v>557</v>
      </c>
      <c r="BI11" s="359">
        <f>+集計・資料①!BE6</f>
        <v>0</v>
      </c>
      <c r="BJ11" s="360">
        <f>+集計・資料①!BI6</f>
        <v>0</v>
      </c>
      <c r="BK11" s="361">
        <f>+集計・資料①!BJ6</f>
        <v>0</v>
      </c>
      <c r="BL11" s="362">
        <f t="shared" ref="BL11:BL24" si="3">+SUM(BI11:BK11)</f>
        <v>0</v>
      </c>
    </row>
    <row r="12" spans="1:64" ht="12" customHeight="1" thickBot="1">
      <c r="B12" s="845"/>
      <c r="C12" s="845"/>
      <c r="D12" s="845"/>
      <c r="E12" s="845"/>
      <c r="F12" s="845"/>
      <c r="G12" s="845"/>
      <c r="H12" s="845"/>
      <c r="I12" s="845"/>
      <c r="J12" s="845"/>
      <c r="K12" s="845"/>
      <c r="L12" s="845"/>
      <c r="N12" s="409"/>
      <c r="O12" s="388"/>
      <c r="P12" s="388"/>
      <c r="Q12" s="388"/>
      <c r="R12" s="388"/>
      <c r="S12" s="388"/>
      <c r="T12" s="388"/>
      <c r="U12" s="388"/>
      <c r="V12" s="388"/>
      <c r="W12" s="388"/>
      <c r="X12" s="388"/>
      <c r="Y12" s="388"/>
      <c r="Z12" s="388"/>
      <c r="AA12" s="410"/>
      <c r="AC12" s="683" t="s">
        <v>404</v>
      </c>
      <c r="AD12" s="690">
        <f>BD22</f>
        <v>0.70658682634730541</v>
      </c>
      <c r="AE12" s="757">
        <f>BE22</f>
        <v>0.21556886227544911</v>
      </c>
      <c r="AF12" s="681">
        <f>BF22</f>
        <v>7.7844311377245512E-2</v>
      </c>
      <c r="AG12" s="341"/>
      <c r="AH12" s="683" t="s">
        <v>404</v>
      </c>
      <c r="AI12" s="682">
        <f>BI22</f>
        <v>118</v>
      </c>
      <c r="AJ12" s="682">
        <f>BJ22</f>
        <v>36</v>
      </c>
      <c r="AK12" s="682">
        <f>BK22</f>
        <v>13</v>
      </c>
      <c r="AL12" s="682">
        <f>BL22</f>
        <v>167</v>
      </c>
      <c r="AN12" s="336" t="str">
        <f>CONCATENATE("※回答上位（資料編より抜粋）",CHAR(10),"　","継続雇用　：   ",集計・資料①!BL32,"社",CHAR(10),"　","定年廃止　：   ",集計・資料①!BM32,"社")</f>
        <v>※回答上位（資料編より抜粋）
　継続雇用　：   436社
　定年廃止　：   168社</v>
      </c>
      <c r="BC12" s="7" t="s">
        <v>544</v>
      </c>
      <c r="BD12" s="363">
        <f t="shared" si="0"/>
        <v>0.64485981308411211</v>
      </c>
      <c r="BE12" s="364">
        <f t="shared" si="1"/>
        <v>0.22429906542056074</v>
      </c>
      <c r="BF12" s="365">
        <f t="shared" si="2"/>
        <v>0.13084112149532709</v>
      </c>
      <c r="BG12" s="341"/>
      <c r="BH12" s="7" t="s">
        <v>544</v>
      </c>
      <c r="BI12" s="366">
        <f>+集計・資料①!BE8</f>
        <v>69</v>
      </c>
      <c r="BJ12" s="360">
        <f>+集計・資料①!BI8</f>
        <v>24</v>
      </c>
      <c r="BK12" s="368">
        <f>+集計・資料①!BJ8</f>
        <v>14</v>
      </c>
      <c r="BL12" s="369">
        <f t="shared" si="3"/>
        <v>107</v>
      </c>
    </row>
    <row r="13" spans="1:64" ht="10.5" customHeight="1" thickBot="1">
      <c r="B13" s="845"/>
      <c r="C13" s="845"/>
      <c r="D13" s="845"/>
      <c r="E13" s="845"/>
      <c r="F13" s="845"/>
      <c r="G13" s="845"/>
      <c r="H13" s="845"/>
      <c r="I13" s="845"/>
      <c r="J13" s="845"/>
      <c r="K13" s="845"/>
      <c r="L13" s="845"/>
      <c r="N13" s="409"/>
      <c r="O13" s="388"/>
      <c r="P13" s="388"/>
      <c r="Q13" s="388"/>
      <c r="R13" s="388"/>
      <c r="S13" s="388"/>
      <c r="T13" s="388"/>
      <c r="U13" s="388"/>
      <c r="V13" s="388"/>
      <c r="W13" s="388"/>
      <c r="X13" s="388"/>
      <c r="Y13" s="388"/>
      <c r="Z13" s="388"/>
      <c r="AA13" s="410"/>
      <c r="AC13" s="573" t="s">
        <v>405</v>
      </c>
      <c r="AD13" s="690">
        <f>BD21</f>
        <v>1</v>
      </c>
      <c r="AE13" s="757">
        <f>BE21</f>
        <v>0</v>
      </c>
      <c r="AF13" s="681">
        <f>BF21</f>
        <v>0</v>
      </c>
      <c r="AG13" s="341"/>
      <c r="AH13" s="573" t="s">
        <v>405</v>
      </c>
      <c r="AI13" s="682">
        <f>BI21</f>
        <v>6</v>
      </c>
      <c r="AJ13" s="682">
        <f>BJ21</f>
        <v>0</v>
      </c>
      <c r="AK13" s="682">
        <f>BK21</f>
        <v>0</v>
      </c>
      <c r="AL13" s="682">
        <f>BL21</f>
        <v>6</v>
      </c>
      <c r="BC13" s="7" t="s">
        <v>545</v>
      </c>
      <c r="BD13" s="363">
        <f t="shared" si="0"/>
        <v>0.73983739837398377</v>
      </c>
      <c r="BE13" s="364">
        <f t="shared" si="1"/>
        <v>0.17886178861788618</v>
      </c>
      <c r="BF13" s="365">
        <f t="shared" si="2"/>
        <v>8.1300813008130079E-2</v>
      </c>
      <c r="BG13" s="341"/>
      <c r="BH13" s="7" t="s">
        <v>545</v>
      </c>
      <c r="BI13" s="366">
        <f>+集計・資料①!BE10</f>
        <v>91</v>
      </c>
      <c r="BJ13" s="360">
        <f>+集計・資料①!BI10</f>
        <v>22</v>
      </c>
      <c r="BK13" s="368">
        <f>+集計・資料①!BJ10</f>
        <v>10</v>
      </c>
      <c r="BL13" s="369">
        <f t="shared" si="3"/>
        <v>123</v>
      </c>
    </row>
    <row r="14" spans="1:64" ht="10.5" customHeight="1" thickBot="1">
      <c r="B14" s="845"/>
      <c r="C14" s="845"/>
      <c r="D14" s="845"/>
      <c r="E14" s="845"/>
      <c r="F14" s="845"/>
      <c r="G14" s="845"/>
      <c r="H14" s="845"/>
      <c r="I14" s="845"/>
      <c r="J14" s="845"/>
      <c r="K14" s="845"/>
      <c r="L14" s="845"/>
      <c r="N14" s="409"/>
      <c r="O14" s="388"/>
      <c r="P14" s="388"/>
      <c r="Q14" s="388"/>
      <c r="R14" s="388"/>
      <c r="S14" s="388"/>
      <c r="T14" s="388"/>
      <c r="U14" s="388"/>
      <c r="V14" s="388"/>
      <c r="W14" s="388"/>
      <c r="X14" s="388"/>
      <c r="Y14" s="388"/>
      <c r="Z14" s="388"/>
      <c r="AA14" s="410"/>
      <c r="AC14" s="683" t="s">
        <v>406</v>
      </c>
      <c r="AD14" s="690">
        <f>BD20</f>
        <v>0.84615384615384615</v>
      </c>
      <c r="AE14" s="757">
        <f>BE20</f>
        <v>7.6923076923076927E-2</v>
      </c>
      <c r="AF14" s="681">
        <f>BF20</f>
        <v>7.6923076923076927E-2</v>
      </c>
      <c r="AG14" s="341"/>
      <c r="AH14" s="683" t="s">
        <v>406</v>
      </c>
      <c r="AI14" s="682">
        <f>BI20</f>
        <v>11</v>
      </c>
      <c r="AJ14" s="682">
        <f>BJ20</f>
        <v>1</v>
      </c>
      <c r="AK14" s="682">
        <f>BK20</f>
        <v>1</v>
      </c>
      <c r="AL14" s="682">
        <f>BL20</f>
        <v>13</v>
      </c>
      <c r="AN14" s="780" t="s">
        <v>699</v>
      </c>
      <c r="AO14" s="781"/>
      <c r="AP14" s="781"/>
      <c r="AQ14" s="781"/>
      <c r="AR14" s="781"/>
      <c r="AS14" s="781"/>
      <c r="AT14" s="781"/>
      <c r="AU14" s="781"/>
      <c r="AV14" s="781"/>
      <c r="AW14" s="781"/>
      <c r="AX14" s="781"/>
      <c r="AY14" s="781"/>
      <c r="BC14" s="7" t="s">
        <v>543</v>
      </c>
      <c r="BD14" s="363">
        <f t="shared" si="0"/>
        <v>0.78260869565217395</v>
      </c>
      <c r="BE14" s="364">
        <f t="shared" si="1"/>
        <v>0.21739130434782608</v>
      </c>
      <c r="BF14" s="365">
        <f t="shared" si="2"/>
        <v>0</v>
      </c>
      <c r="BG14" s="341"/>
      <c r="BH14" s="7" t="s">
        <v>543</v>
      </c>
      <c r="BI14" s="366">
        <f>+集計・資料①!BE12</f>
        <v>18</v>
      </c>
      <c r="BJ14" s="360">
        <f>+集計・資料①!BI12</f>
        <v>5</v>
      </c>
      <c r="BK14" s="368">
        <f>+集計・資料①!BJ12</f>
        <v>0</v>
      </c>
      <c r="BL14" s="369">
        <f t="shared" si="3"/>
        <v>23</v>
      </c>
    </row>
    <row r="15" spans="1:64" ht="10.5" customHeight="1" thickBot="1">
      <c r="B15" s="845"/>
      <c r="C15" s="845"/>
      <c r="D15" s="845"/>
      <c r="E15" s="845"/>
      <c r="F15" s="845"/>
      <c r="G15" s="845"/>
      <c r="H15" s="845"/>
      <c r="I15" s="845"/>
      <c r="J15" s="845"/>
      <c r="K15" s="845"/>
      <c r="L15" s="845"/>
      <c r="N15" s="409"/>
      <c r="O15" s="388"/>
      <c r="P15" s="388"/>
      <c r="Q15" s="388"/>
      <c r="R15" s="388"/>
      <c r="S15" s="388"/>
      <c r="T15" s="388"/>
      <c r="U15" s="388"/>
      <c r="V15" s="388"/>
      <c r="W15" s="388"/>
      <c r="X15" s="388"/>
      <c r="Y15" s="388"/>
      <c r="Z15" s="388"/>
      <c r="AA15" s="410"/>
      <c r="AC15" s="573" t="s">
        <v>407</v>
      </c>
      <c r="AD15" s="690">
        <f>BD19</f>
        <v>0.64736842105263159</v>
      </c>
      <c r="AE15" s="757">
        <f>BE19</f>
        <v>0.23157894736842105</v>
      </c>
      <c r="AF15" s="681">
        <f>BF19</f>
        <v>0.12105263157894737</v>
      </c>
      <c r="AG15" s="341"/>
      <c r="AH15" s="573" t="s">
        <v>407</v>
      </c>
      <c r="AI15" s="682">
        <f>BI19</f>
        <v>123</v>
      </c>
      <c r="AJ15" s="682">
        <f>BJ19</f>
        <v>44</v>
      </c>
      <c r="AK15" s="682">
        <f>BK19</f>
        <v>23</v>
      </c>
      <c r="AL15" s="682">
        <f>BL19</f>
        <v>190</v>
      </c>
      <c r="AN15" s="833" t="str">
        <f>CONCATENATE("　",AN4,CHAR(10),"　",AN7,CHAR(10),"　",AN9,CHAR(10),AN12)</f>
        <v>　定年後の雇用促進制度の有無について、「あり」と回答した事業所は全体で67.4%となった。
　業種別では、「情報通信業」「運輸業」に雇用促進制度がある割合が高い。
　規模別では、規模が大きい事業所ほど雇用促進制度がある割合が高い。
※回答上位（資料編より抜粋）
　継続雇用　：   436社
　定年廃止　：   168社</v>
      </c>
      <c r="AO15" s="833"/>
      <c r="AP15" s="833"/>
      <c r="AQ15" s="833"/>
      <c r="AR15" s="833"/>
      <c r="AS15" s="833"/>
      <c r="AT15" s="833"/>
      <c r="AU15" s="833"/>
      <c r="AV15" s="833"/>
      <c r="AW15" s="833"/>
      <c r="AX15" s="833"/>
      <c r="AY15" s="833"/>
      <c r="BC15" s="7" t="s">
        <v>542</v>
      </c>
      <c r="BD15" s="363">
        <f t="shared" si="0"/>
        <v>0.64</v>
      </c>
      <c r="BE15" s="364">
        <f t="shared" si="1"/>
        <v>0.26</v>
      </c>
      <c r="BF15" s="365">
        <f t="shared" si="2"/>
        <v>0.1</v>
      </c>
      <c r="BG15" s="341"/>
      <c r="BH15" s="7" t="s">
        <v>542</v>
      </c>
      <c r="BI15" s="366">
        <f>+集計・資料①!BE14</f>
        <v>96</v>
      </c>
      <c r="BJ15" s="360">
        <f>+集計・資料①!BI14</f>
        <v>39</v>
      </c>
      <c r="BK15" s="368">
        <f>+集計・資料①!BJ14</f>
        <v>15</v>
      </c>
      <c r="BL15" s="369">
        <f t="shared" si="3"/>
        <v>150</v>
      </c>
    </row>
    <row r="16" spans="1:64" ht="10.5" customHeight="1" thickBot="1">
      <c r="B16" s="845"/>
      <c r="C16" s="845"/>
      <c r="D16" s="845"/>
      <c r="E16" s="845"/>
      <c r="F16" s="845"/>
      <c r="G16" s="845"/>
      <c r="H16" s="845"/>
      <c r="I16" s="845"/>
      <c r="J16" s="845"/>
      <c r="K16" s="845"/>
      <c r="L16" s="845"/>
      <c r="N16" s="409"/>
      <c r="O16" s="388"/>
      <c r="P16" s="388"/>
      <c r="Q16" s="388"/>
      <c r="R16" s="388"/>
      <c r="S16" s="388"/>
      <c r="T16" s="388"/>
      <c r="U16" s="388"/>
      <c r="V16" s="388"/>
      <c r="W16" s="388"/>
      <c r="X16" s="388"/>
      <c r="Y16" s="388"/>
      <c r="Z16" s="388"/>
      <c r="AA16" s="410"/>
      <c r="AC16" s="683" t="s">
        <v>408</v>
      </c>
      <c r="AD16" s="690">
        <f>BD18</f>
        <v>0.625</v>
      </c>
      <c r="AE16" s="757">
        <f>BE18</f>
        <v>0.3125</v>
      </c>
      <c r="AF16" s="681">
        <f>BF18</f>
        <v>6.25E-2</v>
      </c>
      <c r="AG16" s="341"/>
      <c r="AH16" s="683" t="s">
        <v>408</v>
      </c>
      <c r="AI16" s="682">
        <f>BI18</f>
        <v>10</v>
      </c>
      <c r="AJ16" s="682">
        <f>BJ18</f>
        <v>5</v>
      </c>
      <c r="AK16" s="682">
        <f>BK18</f>
        <v>1</v>
      </c>
      <c r="AL16" s="682">
        <f>BL18</f>
        <v>16</v>
      </c>
      <c r="AN16" s="833"/>
      <c r="AO16" s="833"/>
      <c r="AP16" s="833"/>
      <c r="AQ16" s="833"/>
      <c r="AR16" s="833"/>
      <c r="AS16" s="833"/>
      <c r="AT16" s="833"/>
      <c r="AU16" s="833"/>
      <c r="AV16" s="833"/>
      <c r="AW16" s="833"/>
      <c r="AX16" s="833"/>
      <c r="AY16" s="833"/>
      <c r="BC16" s="7" t="s">
        <v>541</v>
      </c>
      <c r="BD16" s="363">
        <f t="shared" si="0"/>
        <v>0.45454545454545453</v>
      </c>
      <c r="BE16" s="364">
        <f t="shared" si="1"/>
        <v>0.51515151515151514</v>
      </c>
      <c r="BF16" s="365">
        <f t="shared" si="2"/>
        <v>3.0303030303030304E-2</v>
      </c>
      <c r="BG16" s="341"/>
      <c r="BH16" s="7" t="s">
        <v>541</v>
      </c>
      <c r="BI16" s="366">
        <f>+集計・資料①!BE16</f>
        <v>15</v>
      </c>
      <c r="BJ16" s="360">
        <f>+集計・資料①!BI16</f>
        <v>17</v>
      </c>
      <c r="BK16" s="368">
        <f>+集計・資料①!BJ16</f>
        <v>1</v>
      </c>
      <c r="BL16" s="369">
        <f t="shared" si="3"/>
        <v>33</v>
      </c>
    </row>
    <row r="17" spans="1:64" ht="10.5" customHeight="1" thickBot="1">
      <c r="B17" s="845"/>
      <c r="C17" s="845"/>
      <c r="D17" s="845"/>
      <c r="E17" s="845"/>
      <c r="F17" s="845"/>
      <c r="G17" s="845"/>
      <c r="H17" s="845"/>
      <c r="I17" s="845"/>
      <c r="J17" s="845"/>
      <c r="K17" s="845"/>
      <c r="L17" s="845"/>
      <c r="N17" s="426"/>
      <c r="O17" s="427"/>
      <c r="P17" s="427"/>
      <c r="Q17" s="427"/>
      <c r="R17" s="427"/>
      <c r="S17" s="427"/>
      <c r="T17" s="427"/>
      <c r="U17" s="427"/>
      <c r="V17" s="427"/>
      <c r="W17" s="427"/>
      <c r="X17" s="427"/>
      <c r="Y17" s="427"/>
      <c r="Z17" s="427"/>
      <c r="AA17" s="428"/>
      <c r="AC17" s="573" t="s">
        <v>409</v>
      </c>
      <c r="AD17" s="690">
        <f>BD17</f>
        <v>0.44444444444444442</v>
      </c>
      <c r="AE17" s="757">
        <f>BE17</f>
        <v>0.33333333333333331</v>
      </c>
      <c r="AF17" s="681">
        <f>BF17</f>
        <v>0.22222222222222221</v>
      </c>
      <c r="AG17" s="341"/>
      <c r="AH17" s="573" t="s">
        <v>409</v>
      </c>
      <c r="AI17" s="682">
        <f>BI17</f>
        <v>8</v>
      </c>
      <c r="AJ17" s="682">
        <f>BJ17</f>
        <v>6</v>
      </c>
      <c r="AK17" s="682">
        <f>BK17</f>
        <v>4</v>
      </c>
      <c r="AL17" s="682">
        <f>BL17</f>
        <v>18</v>
      </c>
      <c r="AN17" s="833"/>
      <c r="AO17" s="833"/>
      <c r="AP17" s="833"/>
      <c r="AQ17" s="833"/>
      <c r="AR17" s="833"/>
      <c r="AS17" s="833"/>
      <c r="AT17" s="833"/>
      <c r="AU17" s="833"/>
      <c r="AV17" s="833"/>
      <c r="AW17" s="833"/>
      <c r="AX17" s="833"/>
      <c r="AY17" s="833"/>
      <c r="BC17" s="7" t="s">
        <v>546</v>
      </c>
      <c r="BD17" s="363">
        <f t="shared" si="0"/>
        <v>0.44444444444444442</v>
      </c>
      <c r="BE17" s="364">
        <f t="shared" si="1"/>
        <v>0.33333333333333331</v>
      </c>
      <c r="BF17" s="365">
        <f t="shared" si="2"/>
        <v>0.22222222222222221</v>
      </c>
      <c r="BG17" s="341"/>
      <c r="BH17" s="7" t="s">
        <v>546</v>
      </c>
      <c r="BI17" s="366">
        <f>+集計・資料①!BE18</f>
        <v>8</v>
      </c>
      <c r="BJ17" s="360">
        <f>+集計・資料①!BI18</f>
        <v>6</v>
      </c>
      <c r="BK17" s="368">
        <f>+集計・資料①!BJ18</f>
        <v>4</v>
      </c>
      <c r="BL17" s="369">
        <f t="shared" si="3"/>
        <v>18</v>
      </c>
    </row>
    <row r="18" spans="1:64" ht="10.5" customHeight="1" thickBot="1">
      <c r="AC18" s="683" t="s">
        <v>410</v>
      </c>
      <c r="AD18" s="690">
        <f>BD16</f>
        <v>0.45454545454545453</v>
      </c>
      <c r="AE18" s="757">
        <f>BE16</f>
        <v>0.51515151515151514</v>
      </c>
      <c r="AF18" s="681">
        <f>BF16</f>
        <v>3.0303030303030304E-2</v>
      </c>
      <c r="AG18" s="341"/>
      <c r="AH18" s="683" t="s">
        <v>410</v>
      </c>
      <c r="AI18" s="682">
        <f>BI16</f>
        <v>15</v>
      </c>
      <c r="AJ18" s="682">
        <f>BJ16</f>
        <v>17</v>
      </c>
      <c r="AK18" s="682">
        <f>BK16</f>
        <v>1</v>
      </c>
      <c r="AL18" s="682">
        <f>BL16</f>
        <v>33</v>
      </c>
      <c r="AN18" s="833"/>
      <c r="AO18" s="833"/>
      <c r="AP18" s="833"/>
      <c r="AQ18" s="833"/>
      <c r="AR18" s="833"/>
      <c r="AS18" s="833"/>
      <c r="AT18" s="833"/>
      <c r="AU18" s="833"/>
      <c r="AV18" s="833"/>
      <c r="AW18" s="833"/>
      <c r="AX18" s="833"/>
      <c r="AY18" s="833"/>
      <c r="BC18" s="7" t="s">
        <v>540</v>
      </c>
      <c r="BD18" s="363">
        <f t="shared" si="0"/>
        <v>0.625</v>
      </c>
      <c r="BE18" s="364">
        <f t="shared" si="1"/>
        <v>0.3125</v>
      </c>
      <c r="BF18" s="365">
        <f t="shared" si="2"/>
        <v>6.25E-2</v>
      </c>
      <c r="BG18" s="341"/>
      <c r="BH18" s="7" t="s">
        <v>540</v>
      </c>
      <c r="BI18" s="366">
        <f>+集計・資料①!BE20</f>
        <v>10</v>
      </c>
      <c r="BJ18" s="360">
        <f>+集計・資料①!BI20</f>
        <v>5</v>
      </c>
      <c r="BK18" s="368">
        <f>+集計・資料①!BJ20</f>
        <v>1</v>
      </c>
      <c r="BL18" s="369">
        <f t="shared" si="3"/>
        <v>16</v>
      </c>
    </row>
    <row r="19" spans="1:64" ht="10.5" customHeight="1" thickBot="1">
      <c r="A19" s="405"/>
      <c r="B19" s="406"/>
      <c r="C19" s="406"/>
      <c r="D19" s="406"/>
      <c r="E19" s="406"/>
      <c r="F19" s="406"/>
      <c r="G19" s="406"/>
      <c r="H19" s="406"/>
      <c r="I19" s="406"/>
      <c r="J19" s="406"/>
      <c r="K19" s="406"/>
      <c r="L19" s="406"/>
      <c r="M19" s="406"/>
      <c r="N19" s="406"/>
      <c r="O19" s="406"/>
      <c r="P19" s="406"/>
      <c r="Q19" s="406"/>
      <c r="R19" s="406"/>
      <c r="S19" s="406"/>
      <c r="T19" s="406"/>
      <c r="U19" s="406"/>
      <c r="V19" s="406"/>
      <c r="W19" s="406"/>
      <c r="X19" s="406"/>
      <c r="Y19" s="406"/>
      <c r="Z19" s="406"/>
      <c r="AA19" s="407"/>
      <c r="AC19" s="573" t="s">
        <v>411</v>
      </c>
      <c r="AD19" s="690">
        <f>BD15</f>
        <v>0.64</v>
      </c>
      <c r="AE19" s="757">
        <f>BE15</f>
        <v>0.26</v>
      </c>
      <c r="AF19" s="681">
        <f>BF15</f>
        <v>0.1</v>
      </c>
      <c r="AG19" s="341"/>
      <c r="AH19" s="573" t="s">
        <v>411</v>
      </c>
      <c r="AI19" s="682">
        <f>BI15</f>
        <v>96</v>
      </c>
      <c r="AJ19" s="682">
        <f>BJ15</f>
        <v>39</v>
      </c>
      <c r="AK19" s="682">
        <f>BK15</f>
        <v>15</v>
      </c>
      <c r="AL19" s="682">
        <f>BL15</f>
        <v>150</v>
      </c>
      <c r="AN19" s="833"/>
      <c r="AO19" s="833"/>
      <c r="AP19" s="833"/>
      <c r="AQ19" s="833"/>
      <c r="AR19" s="833"/>
      <c r="AS19" s="833"/>
      <c r="AT19" s="833"/>
      <c r="AU19" s="833"/>
      <c r="AV19" s="833"/>
      <c r="AW19" s="833"/>
      <c r="AX19" s="833"/>
      <c r="AY19" s="833"/>
      <c r="BC19" s="7" t="s">
        <v>539</v>
      </c>
      <c r="BD19" s="363">
        <f t="shared" si="0"/>
        <v>0.64736842105263159</v>
      </c>
      <c r="BE19" s="364">
        <f t="shared" si="1"/>
        <v>0.23157894736842105</v>
      </c>
      <c r="BF19" s="365">
        <f t="shared" si="2"/>
        <v>0.12105263157894737</v>
      </c>
      <c r="BG19" s="341"/>
      <c r="BH19" s="7" t="s">
        <v>539</v>
      </c>
      <c r="BI19" s="366">
        <f>+集計・資料①!BE22</f>
        <v>123</v>
      </c>
      <c r="BJ19" s="360">
        <f>+集計・資料①!BI22</f>
        <v>44</v>
      </c>
      <c r="BK19" s="368">
        <f>+集計・資料①!BJ22</f>
        <v>23</v>
      </c>
      <c r="BL19" s="369">
        <f t="shared" si="3"/>
        <v>190</v>
      </c>
    </row>
    <row r="20" spans="1:64" ht="10.5" customHeight="1" thickBot="1">
      <c r="A20" s="409"/>
      <c r="B20" s="388"/>
      <c r="C20" s="388"/>
      <c r="D20" s="388"/>
      <c r="E20" s="388"/>
      <c r="F20" s="388"/>
      <c r="G20" s="388"/>
      <c r="H20" s="388"/>
      <c r="I20" s="388"/>
      <c r="J20" s="388"/>
      <c r="K20" s="388"/>
      <c r="L20" s="388"/>
      <c r="M20" s="388"/>
      <c r="N20" s="388"/>
      <c r="O20" s="388"/>
      <c r="P20" s="388"/>
      <c r="Q20" s="388"/>
      <c r="R20" s="388"/>
      <c r="S20" s="388"/>
      <c r="T20" s="388"/>
      <c r="U20" s="388"/>
      <c r="V20" s="388"/>
      <c r="W20" s="388"/>
      <c r="X20" s="388"/>
      <c r="Y20" s="388"/>
      <c r="Z20" s="388"/>
      <c r="AA20" s="410"/>
      <c r="AC20" s="683" t="s">
        <v>412</v>
      </c>
      <c r="AD20" s="690">
        <f>BD14</f>
        <v>0.78260869565217395</v>
      </c>
      <c r="AE20" s="757">
        <f>BE14</f>
        <v>0.21739130434782608</v>
      </c>
      <c r="AF20" s="681">
        <f>BF14</f>
        <v>0</v>
      </c>
      <c r="AH20" s="683" t="s">
        <v>412</v>
      </c>
      <c r="AI20" s="682">
        <f>BI14</f>
        <v>18</v>
      </c>
      <c r="AJ20" s="682">
        <f>BJ14</f>
        <v>5</v>
      </c>
      <c r="AK20" s="682">
        <f>BK14</f>
        <v>0</v>
      </c>
      <c r="AL20" s="682">
        <f>BL14</f>
        <v>23</v>
      </c>
      <c r="AN20" s="833"/>
      <c r="AO20" s="833"/>
      <c r="AP20" s="833"/>
      <c r="AQ20" s="833"/>
      <c r="AR20" s="833"/>
      <c r="AS20" s="833"/>
      <c r="AT20" s="833"/>
      <c r="AU20" s="833"/>
      <c r="AV20" s="833"/>
      <c r="AW20" s="833"/>
      <c r="AX20" s="833"/>
      <c r="AY20" s="833"/>
      <c r="BC20" s="7" t="s">
        <v>538</v>
      </c>
      <c r="BD20" s="363">
        <f t="shared" si="0"/>
        <v>0.84615384615384615</v>
      </c>
      <c r="BE20" s="364">
        <f t="shared" si="1"/>
        <v>7.6923076923076927E-2</v>
      </c>
      <c r="BF20" s="365">
        <f t="shared" si="2"/>
        <v>7.6923076923076927E-2</v>
      </c>
      <c r="BH20" s="7" t="s">
        <v>538</v>
      </c>
      <c r="BI20" s="366">
        <f>+集計・資料①!BE24</f>
        <v>11</v>
      </c>
      <c r="BJ20" s="360">
        <f>+集計・資料①!BI24</f>
        <v>1</v>
      </c>
      <c r="BK20" s="368">
        <f>+集計・資料①!BJ24</f>
        <v>1</v>
      </c>
      <c r="BL20" s="369">
        <f t="shared" si="3"/>
        <v>13</v>
      </c>
    </row>
    <row r="21" spans="1:64" ht="10.5" customHeight="1" thickBot="1">
      <c r="A21" s="409"/>
      <c r="B21" s="388"/>
      <c r="C21" s="388"/>
      <c r="D21" s="388"/>
      <c r="E21" s="388"/>
      <c r="F21" s="388"/>
      <c r="G21" s="388"/>
      <c r="H21" s="388"/>
      <c r="I21" s="388"/>
      <c r="J21" s="388"/>
      <c r="K21" s="388"/>
      <c r="L21" s="388"/>
      <c r="M21" s="388"/>
      <c r="N21" s="388"/>
      <c r="O21" s="388"/>
      <c r="P21" s="388"/>
      <c r="Q21" s="388"/>
      <c r="R21" s="388"/>
      <c r="S21" s="388"/>
      <c r="T21" s="388"/>
      <c r="U21" s="388"/>
      <c r="V21" s="388"/>
      <c r="W21" s="388"/>
      <c r="X21" s="388"/>
      <c r="Y21" s="388"/>
      <c r="Z21" s="388"/>
      <c r="AA21" s="410"/>
      <c r="AC21" s="573" t="s">
        <v>413</v>
      </c>
      <c r="AD21" s="690">
        <f>BD13</f>
        <v>0.73983739837398377</v>
      </c>
      <c r="AE21" s="757">
        <f>BE13</f>
        <v>0.17886178861788618</v>
      </c>
      <c r="AF21" s="681">
        <f>BF13</f>
        <v>8.1300813008130079E-2</v>
      </c>
      <c r="AH21" s="573" t="s">
        <v>413</v>
      </c>
      <c r="AI21" s="682">
        <f>BI13</f>
        <v>91</v>
      </c>
      <c r="AJ21" s="682">
        <f>BJ13</f>
        <v>22</v>
      </c>
      <c r="AK21" s="682">
        <f>BK13</f>
        <v>10</v>
      </c>
      <c r="AL21" s="682">
        <f>BL13</f>
        <v>123</v>
      </c>
      <c r="AN21" s="833"/>
      <c r="AO21" s="833"/>
      <c r="AP21" s="833"/>
      <c r="AQ21" s="833"/>
      <c r="AR21" s="833"/>
      <c r="AS21" s="833"/>
      <c r="AT21" s="833"/>
      <c r="AU21" s="833"/>
      <c r="AV21" s="833"/>
      <c r="AW21" s="833"/>
      <c r="AX21" s="833"/>
      <c r="AY21" s="833"/>
      <c r="BC21" s="7" t="s">
        <v>537</v>
      </c>
      <c r="BD21" s="363">
        <f t="shared" si="0"/>
        <v>1</v>
      </c>
      <c r="BE21" s="364">
        <f t="shared" si="1"/>
        <v>0</v>
      </c>
      <c r="BF21" s="365">
        <f t="shared" si="2"/>
        <v>0</v>
      </c>
      <c r="BH21" s="7" t="s">
        <v>537</v>
      </c>
      <c r="BI21" s="366">
        <f>+集計・資料①!BE26</f>
        <v>6</v>
      </c>
      <c r="BJ21" s="360">
        <f>+集計・資料①!BI26</f>
        <v>0</v>
      </c>
      <c r="BK21" s="368">
        <f>+集計・資料①!BJ26</f>
        <v>0</v>
      </c>
      <c r="BL21" s="369">
        <f t="shared" si="3"/>
        <v>6</v>
      </c>
    </row>
    <row r="22" spans="1:64" ht="10.5" customHeight="1" thickBot="1">
      <c r="A22" s="409"/>
      <c r="B22" s="388"/>
      <c r="C22" s="388"/>
      <c r="D22" s="388"/>
      <c r="E22" s="388"/>
      <c r="F22" s="388"/>
      <c r="G22" s="388"/>
      <c r="H22" s="388"/>
      <c r="I22" s="388"/>
      <c r="J22" s="388"/>
      <c r="K22" s="388"/>
      <c r="L22" s="388"/>
      <c r="M22" s="388"/>
      <c r="N22" s="388"/>
      <c r="O22" s="388"/>
      <c r="P22" s="388"/>
      <c r="Q22" s="388"/>
      <c r="R22" s="388"/>
      <c r="S22" s="388"/>
      <c r="T22" s="388"/>
      <c r="U22" s="388"/>
      <c r="V22" s="388"/>
      <c r="W22" s="388"/>
      <c r="X22" s="388"/>
      <c r="Y22" s="388"/>
      <c r="Z22" s="388"/>
      <c r="AA22" s="410"/>
      <c r="AC22" s="683" t="s">
        <v>414</v>
      </c>
      <c r="AD22" s="690">
        <f>BD12</f>
        <v>0.64485981308411211</v>
      </c>
      <c r="AE22" s="757">
        <f>BE12</f>
        <v>0.22429906542056074</v>
      </c>
      <c r="AF22" s="681">
        <f>BF12</f>
        <v>0.13084112149532709</v>
      </c>
      <c r="AH22" s="683" t="s">
        <v>414</v>
      </c>
      <c r="AI22" s="682">
        <f>BI12</f>
        <v>69</v>
      </c>
      <c r="AJ22" s="682">
        <f>BJ12</f>
        <v>24</v>
      </c>
      <c r="AK22" s="682">
        <f>BK12</f>
        <v>14</v>
      </c>
      <c r="AL22" s="682">
        <f>BL12</f>
        <v>107</v>
      </c>
      <c r="AN22" s="833"/>
      <c r="AO22" s="833"/>
      <c r="AP22" s="833"/>
      <c r="AQ22" s="833"/>
      <c r="AR22" s="833"/>
      <c r="AS22" s="833"/>
      <c r="AT22" s="833"/>
      <c r="AU22" s="833"/>
      <c r="AV22" s="833"/>
      <c r="AW22" s="833"/>
      <c r="AX22" s="833"/>
      <c r="AY22" s="833"/>
      <c r="BC22" s="7" t="s">
        <v>547</v>
      </c>
      <c r="BD22" s="363">
        <f t="shared" si="0"/>
        <v>0.70658682634730541</v>
      </c>
      <c r="BE22" s="364">
        <f t="shared" si="1"/>
        <v>0.21556886227544911</v>
      </c>
      <c r="BF22" s="365">
        <f t="shared" si="2"/>
        <v>7.7844311377245512E-2</v>
      </c>
      <c r="BH22" s="7" t="s">
        <v>547</v>
      </c>
      <c r="BI22" s="366">
        <f>+集計・資料①!BE28</f>
        <v>118</v>
      </c>
      <c r="BJ22" s="360">
        <f>+集計・資料①!BI28</f>
        <v>36</v>
      </c>
      <c r="BK22" s="368">
        <f>+集計・資料①!BJ28</f>
        <v>13</v>
      </c>
      <c r="BL22" s="369">
        <f t="shared" si="3"/>
        <v>167</v>
      </c>
    </row>
    <row r="23" spans="1:64" ht="10.5" customHeight="1" thickBot="1">
      <c r="A23" s="409"/>
      <c r="B23" s="388"/>
      <c r="C23" s="388"/>
      <c r="D23" s="388"/>
      <c r="E23" s="388"/>
      <c r="F23" s="388"/>
      <c r="G23" s="388"/>
      <c r="H23" s="388"/>
      <c r="I23" s="388"/>
      <c r="J23" s="388"/>
      <c r="K23" s="388"/>
      <c r="L23" s="388"/>
      <c r="M23" s="388"/>
      <c r="N23" s="388"/>
      <c r="O23" s="388"/>
      <c r="P23" s="388"/>
      <c r="Q23" s="388"/>
      <c r="R23" s="388"/>
      <c r="S23" s="388"/>
      <c r="T23" s="388"/>
      <c r="U23" s="388"/>
      <c r="V23" s="388"/>
      <c r="W23" s="388"/>
      <c r="X23" s="388"/>
      <c r="Y23" s="388"/>
      <c r="Z23" s="388"/>
      <c r="AA23" s="410"/>
      <c r="AC23" s="573" t="s">
        <v>23</v>
      </c>
      <c r="AD23" s="681" t="e">
        <f>BD11</f>
        <v>#DIV/0!</v>
      </c>
      <c r="AE23" s="681" t="e">
        <f>BE11</f>
        <v>#DIV/0!</v>
      </c>
      <c r="AF23" s="681" t="e">
        <f>BF11</f>
        <v>#DIV/0!</v>
      </c>
      <c r="AH23" s="573" t="s">
        <v>23</v>
      </c>
      <c r="AI23" s="682">
        <f>BI11</f>
        <v>0</v>
      </c>
      <c r="AJ23" s="682">
        <f>BJ11</f>
        <v>0</v>
      </c>
      <c r="AK23" s="682">
        <f>BK11</f>
        <v>0</v>
      </c>
      <c r="AL23" s="682">
        <f>BL11</f>
        <v>0</v>
      </c>
      <c r="AN23" s="833"/>
      <c r="AO23" s="833"/>
      <c r="AP23" s="833"/>
      <c r="AQ23" s="833"/>
      <c r="AR23" s="833"/>
      <c r="AS23" s="833"/>
      <c r="AT23" s="833"/>
      <c r="AU23" s="833"/>
      <c r="AV23" s="833"/>
      <c r="AW23" s="833"/>
      <c r="AX23" s="833"/>
      <c r="AY23" s="833"/>
      <c r="BC23" s="10" t="s">
        <v>548</v>
      </c>
      <c r="BD23" s="370">
        <f t="shared" si="0"/>
        <v>0.69603524229074887</v>
      </c>
      <c r="BE23" s="371">
        <f t="shared" si="1"/>
        <v>0.22907488986784141</v>
      </c>
      <c r="BF23" s="372">
        <f t="shared" si="2"/>
        <v>7.4889867841409691E-2</v>
      </c>
      <c r="BH23" s="8" t="s">
        <v>548</v>
      </c>
      <c r="BI23" s="373">
        <f>+集計・資料①!BE30</f>
        <v>158</v>
      </c>
      <c r="BJ23" s="832">
        <f>+集計・資料①!BI30</f>
        <v>52</v>
      </c>
      <c r="BK23" s="375">
        <f>+集計・資料①!BJ30</f>
        <v>17</v>
      </c>
      <c r="BL23" s="376">
        <f t="shared" si="3"/>
        <v>227</v>
      </c>
    </row>
    <row r="24" spans="1:64" ht="10.5" customHeight="1" thickBot="1">
      <c r="A24" s="409"/>
      <c r="B24" s="388"/>
      <c r="C24" s="388"/>
      <c r="D24" s="388"/>
      <c r="E24" s="388"/>
      <c r="F24" s="388"/>
      <c r="G24" s="388"/>
      <c r="H24" s="388"/>
      <c r="I24" s="388"/>
      <c r="J24" s="388"/>
      <c r="K24" s="388"/>
      <c r="L24" s="388"/>
      <c r="M24" s="388"/>
      <c r="N24" s="388"/>
      <c r="O24" s="388"/>
      <c r="P24" s="388"/>
      <c r="Q24" s="388"/>
      <c r="R24" s="388"/>
      <c r="S24" s="388"/>
      <c r="T24" s="388"/>
      <c r="U24" s="388"/>
      <c r="V24" s="388"/>
      <c r="W24" s="388"/>
      <c r="X24" s="388"/>
      <c r="Y24" s="388"/>
      <c r="Z24" s="388"/>
      <c r="AA24" s="410"/>
      <c r="AH24" s="582" t="s">
        <v>556</v>
      </c>
      <c r="AI24" s="682">
        <f>SUM(AI11:AI23)</f>
        <v>723</v>
      </c>
      <c r="AJ24" s="682">
        <f>SUM(AJ11:AJ23)</f>
        <v>251</v>
      </c>
      <c r="AK24" s="682">
        <f>SUM(AK11:AK23)</f>
        <v>99</v>
      </c>
      <c r="AL24" s="682">
        <f>SUM(AL11:AL23)</f>
        <v>1073</v>
      </c>
      <c r="AN24" s="833"/>
      <c r="AO24" s="833"/>
      <c r="AP24" s="833"/>
      <c r="AQ24" s="833"/>
      <c r="AR24" s="833"/>
      <c r="AS24" s="833"/>
      <c r="AT24" s="833"/>
      <c r="AU24" s="833"/>
      <c r="AV24" s="833"/>
      <c r="AW24" s="833"/>
      <c r="AX24" s="833"/>
      <c r="AY24" s="833"/>
      <c r="BH24" s="323" t="s">
        <v>556</v>
      </c>
      <c r="BI24" s="377">
        <f>+集計・資料①!BE32</f>
        <v>723</v>
      </c>
      <c r="BJ24" s="350">
        <f>+集計・資料①!BI32</f>
        <v>251</v>
      </c>
      <c r="BK24" s="351">
        <f>+集計・資料①!BJ32</f>
        <v>99</v>
      </c>
      <c r="BL24" s="352">
        <f t="shared" si="3"/>
        <v>1073</v>
      </c>
    </row>
    <row r="25" spans="1:64">
      <c r="A25" s="409"/>
      <c r="B25" s="388"/>
      <c r="C25" s="388"/>
      <c r="D25" s="388"/>
      <c r="E25" s="388"/>
      <c r="F25" s="388"/>
      <c r="G25" s="388"/>
      <c r="H25" s="388"/>
      <c r="I25" s="388"/>
      <c r="J25" s="388"/>
      <c r="K25" s="388"/>
      <c r="L25" s="388"/>
      <c r="M25" s="388"/>
      <c r="N25" s="388"/>
      <c r="O25" s="388"/>
      <c r="P25" s="388"/>
      <c r="Q25" s="388"/>
      <c r="R25" s="388"/>
      <c r="S25" s="388"/>
      <c r="T25" s="388"/>
      <c r="U25" s="388"/>
      <c r="V25" s="388"/>
      <c r="W25" s="388"/>
      <c r="X25" s="388"/>
      <c r="Y25" s="388"/>
      <c r="Z25" s="388"/>
      <c r="AA25" s="410"/>
      <c r="AN25" s="833"/>
      <c r="AO25" s="833"/>
      <c r="AP25" s="833"/>
      <c r="AQ25" s="833"/>
      <c r="AR25" s="833"/>
      <c r="AS25" s="833"/>
      <c r="AT25" s="833"/>
      <c r="AU25" s="833"/>
      <c r="AV25" s="833"/>
      <c r="AW25" s="833"/>
      <c r="AX25" s="833"/>
      <c r="AY25" s="833"/>
    </row>
    <row r="26" spans="1:64">
      <c r="A26" s="409"/>
      <c r="B26" s="388"/>
      <c r="C26" s="388"/>
      <c r="D26" s="388"/>
      <c r="E26" s="388"/>
      <c r="F26" s="388"/>
      <c r="G26" s="388"/>
      <c r="H26" s="388"/>
      <c r="I26" s="388"/>
      <c r="J26" s="388"/>
      <c r="K26" s="388"/>
      <c r="L26" s="388"/>
      <c r="M26" s="388"/>
      <c r="N26" s="388"/>
      <c r="O26" s="388"/>
      <c r="P26" s="388"/>
      <c r="Q26" s="388"/>
      <c r="R26" s="388"/>
      <c r="S26" s="388"/>
      <c r="T26" s="388"/>
      <c r="U26" s="388"/>
      <c r="V26" s="388"/>
      <c r="W26" s="388"/>
      <c r="X26" s="388"/>
      <c r="Y26" s="388"/>
      <c r="Z26" s="388"/>
      <c r="AA26" s="410"/>
      <c r="AC26" s="336" t="s">
        <v>250</v>
      </c>
      <c r="AH26" s="336" t="s">
        <v>251</v>
      </c>
      <c r="AN26" s="833"/>
      <c r="AO26" s="833"/>
      <c r="AP26" s="833"/>
      <c r="AQ26" s="833"/>
      <c r="AR26" s="833"/>
      <c r="AS26" s="833"/>
      <c r="AT26" s="833"/>
      <c r="AU26" s="833"/>
      <c r="AV26" s="833"/>
      <c r="AW26" s="833"/>
      <c r="AX26" s="833"/>
      <c r="AY26" s="833"/>
      <c r="BC26" s="336" t="s">
        <v>250</v>
      </c>
      <c r="BH26" s="336" t="s">
        <v>251</v>
      </c>
    </row>
    <row r="27" spans="1:64" ht="11.25" thickBot="1">
      <c r="A27" s="409"/>
      <c r="B27" s="388"/>
      <c r="C27" s="388"/>
      <c r="D27" s="388"/>
      <c r="E27" s="388"/>
      <c r="F27" s="388"/>
      <c r="G27" s="388"/>
      <c r="H27" s="388"/>
      <c r="I27" s="388"/>
      <c r="J27" s="388"/>
      <c r="K27" s="388"/>
      <c r="L27" s="388"/>
      <c r="M27" s="388"/>
      <c r="N27" s="388"/>
      <c r="O27" s="388"/>
      <c r="P27" s="388"/>
      <c r="Q27" s="388"/>
      <c r="R27" s="388"/>
      <c r="S27" s="388"/>
      <c r="T27" s="388"/>
      <c r="U27" s="388"/>
      <c r="V27" s="388"/>
      <c r="W27" s="388"/>
      <c r="X27" s="388"/>
      <c r="Y27" s="388"/>
      <c r="Z27" s="388"/>
      <c r="AA27" s="410"/>
      <c r="AH27" s="427"/>
      <c r="AI27" s="427"/>
      <c r="AJ27" s="427"/>
      <c r="AK27" s="427"/>
      <c r="AL27" s="427"/>
      <c r="AN27" s="833"/>
      <c r="AO27" s="833"/>
      <c r="AP27" s="833"/>
      <c r="AQ27" s="833"/>
      <c r="AR27" s="833"/>
      <c r="AS27" s="833"/>
      <c r="AT27" s="833"/>
      <c r="AU27" s="833"/>
      <c r="AV27" s="833"/>
      <c r="AW27" s="833"/>
      <c r="AX27" s="833"/>
      <c r="AY27" s="833"/>
    </row>
    <row r="28" spans="1:64" ht="11.25" thickBot="1">
      <c r="A28" s="409"/>
      <c r="B28" s="388"/>
      <c r="C28" s="388"/>
      <c r="D28" s="388"/>
      <c r="E28" s="388"/>
      <c r="F28" s="388"/>
      <c r="G28" s="388"/>
      <c r="H28" s="388"/>
      <c r="I28" s="388"/>
      <c r="J28" s="388"/>
      <c r="K28" s="388"/>
      <c r="L28" s="388"/>
      <c r="M28" s="388"/>
      <c r="N28" s="388"/>
      <c r="O28" s="388"/>
      <c r="P28" s="388"/>
      <c r="Q28" s="388"/>
      <c r="R28" s="388"/>
      <c r="S28" s="388"/>
      <c r="T28" s="388"/>
      <c r="U28" s="388"/>
      <c r="V28" s="388"/>
      <c r="W28" s="388"/>
      <c r="X28" s="388"/>
      <c r="Y28" s="388"/>
      <c r="Z28" s="388"/>
      <c r="AA28" s="410"/>
      <c r="AC28" s="579" t="s">
        <v>551</v>
      </c>
      <c r="AD28" s="579" t="s">
        <v>124</v>
      </c>
      <c r="AE28" s="579" t="s">
        <v>125</v>
      </c>
      <c r="AF28" s="579" t="s">
        <v>23</v>
      </c>
      <c r="AG28" s="341"/>
      <c r="AH28" s="579" t="s">
        <v>551</v>
      </c>
      <c r="AI28" s="579" t="s">
        <v>124</v>
      </c>
      <c r="AJ28" s="579" t="s">
        <v>125</v>
      </c>
      <c r="AK28" s="579" t="s">
        <v>23</v>
      </c>
      <c r="AL28" s="582" t="s">
        <v>556</v>
      </c>
      <c r="BC28" s="378" t="s">
        <v>551</v>
      </c>
      <c r="BD28" s="353" t="s">
        <v>124</v>
      </c>
      <c r="BE28" s="354" t="s">
        <v>125</v>
      </c>
      <c r="BF28" s="355" t="s">
        <v>23</v>
      </c>
      <c r="BG28" s="341"/>
      <c r="BH28" s="378" t="s">
        <v>551</v>
      </c>
      <c r="BI28" s="338" t="s">
        <v>124</v>
      </c>
      <c r="BJ28" s="339" t="s">
        <v>125</v>
      </c>
      <c r="BK28" s="343" t="s">
        <v>23</v>
      </c>
      <c r="BL28" s="344" t="s">
        <v>556</v>
      </c>
    </row>
    <row r="29" spans="1:64">
      <c r="A29" s="409"/>
      <c r="B29" s="388"/>
      <c r="C29" s="388"/>
      <c r="D29" s="388"/>
      <c r="E29" s="388"/>
      <c r="F29" s="388"/>
      <c r="G29" s="388"/>
      <c r="H29" s="388"/>
      <c r="I29" s="388"/>
      <c r="J29" s="388"/>
      <c r="K29" s="388"/>
      <c r="L29" s="388"/>
      <c r="M29" s="388"/>
      <c r="N29" s="388"/>
      <c r="O29" s="388"/>
      <c r="P29" s="388"/>
      <c r="Q29" s="388"/>
      <c r="R29" s="388"/>
      <c r="S29" s="388"/>
      <c r="T29" s="388"/>
      <c r="U29" s="388"/>
      <c r="V29" s="388"/>
      <c r="W29" s="388"/>
      <c r="X29" s="388"/>
      <c r="Y29" s="388"/>
      <c r="Z29" s="388"/>
      <c r="AA29" s="410"/>
      <c r="AC29" s="577" t="s">
        <v>415</v>
      </c>
      <c r="AD29" s="681">
        <f>BD34</f>
        <v>0.5714285714285714</v>
      </c>
      <c r="AE29" s="681">
        <f>BE34</f>
        <v>0.30042016806722688</v>
      </c>
      <c r="AF29" s="681">
        <f>BF34</f>
        <v>0.12815126050420167</v>
      </c>
      <c r="AG29" s="341"/>
      <c r="AH29" s="577" t="s">
        <v>415</v>
      </c>
      <c r="AI29" s="682">
        <f>BI34</f>
        <v>272</v>
      </c>
      <c r="AJ29" s="682">
        <f>BJ34</f>
        <v>143</v>
      </c>
      <c r="AK29" s="682">
        <f>BK34</f>
        <v>61</v>
      </c>
      <c r="AL29" s="682">
        <f>BL34</f>
        <v>476</v>
      </c>
      <c r="BC29" s="106" t="s">
        <v>555</v>
      </c>
      <c r="BD29" s="356">
        <f t="shared" ref="BD29:BF34" si="4">+BI29/$BL29</f>
        <v>1</v>
      </c>
      <c r="BE29" s="357">
        <f t="shared" si="4"/>
        <v>0</v>
      </c>
      <c r="BF29" s="358">
        <f t="shared" si="4"/>
        <v>0</v>
      </c>
      <c r="BG29" s="341"/>
      <c r="BH29" s="106" t="s">
        <v>555</v>
      </c>
      <c r="BI29" s="366">
        <f>+集計・資料①!BE40</f>
        <v>7</v>
      </c>
      <c r="BJ29" s="367">
        <f>+集計・資料①!BI40</f>
        <v>0</v>
      </c>
      <c r="BK29" s="368">
        <f>+集計・資料①!BJ40</f>
        <v>0</v>
      </c>
      <c r="BL29" s="362">
        <f t="shared" ref="BL29:BL35" si="5">SUM(BI29:BK29)</f>
        <v>7</v>
      </c>
    </row>
    <row r="30" spans="1:64">
      <c r="A30" s="409"/>
      <c r="B30" s="388"/>
      <c r="C30" s="388"/>
      <c r="D30" s="388"/>
      <c r="E30" s="388"/>
      <c r="F30" s="388"/>
      <c r="G30" s="388"/>
      <c r="H30" s="388"/>
      <c r="I30" s="388"/>
      <c r="J30" s="388"/>
      <c r="K30" s="388"/>
      <c r="L30" s="388"/>
      <c r="M30" s="388"/>
      <c r="N30" s="388"/>
      <c r="O30" s="388"/>
      <c r="P30" s="388"/>
      <c r="Q30" s="388"/>
      <c r="R30" s="388"/>
      <c r="S30" s="388"/>
      <c r="T30" s="388"/>
      <c r="U30" s="388"/>
      <c r="V30" s="388"/>
      <c r="W30" s="388"/>
      <c r="X30" s="388"/>
      <c r="Y30" s="388"/>
      <c r="Z30" s="388"/>
      <c r="AA30" s="410"/>
      <c r="AC30" s="577" t="s">
        <v>416</v>
      </c>
      <c r="AD30" s="681">
        <f>BD33</f>
        <v>0.68106312292358806</v>
      </c>
      <c r="AE30" s="681">
        <f>BE33</f>
        <v>0.24584717607973422</v>
      </c>
      <c r="AF30" s="681">
        <f>BF33</f>
        <v>7.3089700996677748E-2</v>
      </c>
      <c r="AG30" s="341"/>
      <c r="AH30" s="577" t="s">
        <v>416</v>
      </c>
      <c r="AI30" s="682">
        <f>BI33</f>
        <v>205</v>
      </c>
      <c r="AJ30" s="682">
        <f>BJ33</f>
        <v>74</v>
      </c>
      <c r="AK30" s="682">
        <f>BK33</f>
        <v>22</v>
      </c>
      <c r="AL30" s="682">
        <f>BL33</f>
        <v>301</v>
      </c>
      <c r="BC30" s="108" t="s">
        <v>432</v>
      </c>
      <c r="BD30" s="363">
        <f t="shared" si="4"/>
        <v>0.9285714285714286</v>
      </c>
      <c r="BE30" s="364">
        <f t="shared" si="4"/>
        <v>7.1428571428571425E-2</v>
      </c>
      <c r="BF30" s="365">
        <f t="shared" si="4"/>
        <v>0</v>
      </c>
      <c r="BG30" s="341"/>
      <c r="BH30" s="108" t="s">
        <v>432</v>
      </c>
      <c r="BI30" s="366">
        <f>+集計・資料①!BE42</f>
        <v>13</v>
      </c>
      <c r="BJ30" s="367">
        <f>+集計・資料①!BI42</f>
        <v>1</v>
      </c>
      <c r="BK30" s="368">
        <f>+集計・資料①!BJ42</f>
        <v>0</v>
      </c>
      <c r="BL30" s="362">
        <f t="shared" si="5"/>
        <v>14</v>
      </c>
    </row>
    <row r="31" spans="1:64">
      <c r="A31" s="409"/>
      <c r="B31" s="388"/>
      <c r="C31" s="388"/>
      <c r="D31" s="388"/>
      <c r="E31" s="388"/>
      <c r="F31" s="388"/>
      <c r="G31" s="388"/>
      <c r="H31" s="388"/>
      <c r="I31" s="388"/>
      <c r="J31" s="388"/>
      <c r="K31" s="388"/>
      <c r="L31" s="388"/>
      <c r="M31" s="388"/>
      <c r="N31" s="388"/>
      <c r="O31" s="388"/>
      <c r="P31" s="388"/>
      <c r="Q31" s="388"/>
      <c r="R31" s="388"/>
      <c r="S31" s="388"/>
      <c r="T31" s="388"/>
      <c r="U31" s="388"/>
      <c r="V31" s="388"/>
      <c r="W31" s="388"/>
      <c r="X31" s="388"/>
      <c r="Y31" s="388"/>
      <c r="Z31" s="388"/>
      <c r="AA31" s="410"/>
      <c r="AC31" s="577" t="s">
        <v>417</v>
      </c>
      <c r="AD31" s="681">
        <f>BD32</f>
        <v>0.81069958847736623</v>
      </c>
      <c r="AE31" s="681">
        <f>BE32</f>
        <v>0.13168724279835392</v>
      </c>
      <c r="AF31" s="681">
        <f>BF32</f>
        <v>5.7613168724279837E-2</v>
      </c>
      <c r="AG31" s="341"/>
      <c r="AH31" s="577" t="s">
        <v>417</v>
      </c>
      <c r="AI31" s="682">
        <f>BI32</f>
        <v>197</v>
      </c>
      <c r="AJ31" s="682">
        <f>BJ32</f>
        <v>32</v>
      </c>
      <c r="AK31" s="682">
        <f>BK32</f>
        <v>14</v>
      </c>
      <c r="AL31" s="682">
        <f>BL32</f>
        <v>243</v>
      </c>
      <c r="BC31" s="108" t="s">
        <v>433</v>
      </c>
      <c r="BD31" s="363">
        <f t="shared" si="4"/>
        <v>0.90625</v>
      </c>
      <c r="BE31" s="364">
        <f t="shared" si="4"/>
        <v>3.125E-2</v>
      </c>
      <c r="BF31" s="365">
        <f t="shared" si="4"/>
        <v>6.25E-2</v>
      </c>
      <c r="BG31" s="341"/>
      <c r="BH31" s="108" t="s">
        <v>433</v>
      </c>
      <c r="BI31" s="366">
        <f>+集計・資料①!BE44</f>
        <v>29</v>
      </c>
      <c r="BJ31" s="367">
        <f>+集計・資料①!BI44</f>
        <v>1</v>
      </c>
      <c r="BK31" s="368">
        <f>+集計・資料①!BJ44</f>
        <v>2</v>
      </c>
      <c r="BL31" s="362">
        <f t="shared" si="5"/>
        <v>32</v>
      </c>
    </row>
    <row r="32" spans="1:64">
      <c r="A32" s="409"/>
      <c r="B32" s="388"/>
      <c r="C32" s="388"/>
      <c r="D32" s="388"/>
      <c r="E32" s="388"/>
      <c r="F32" s="388"/>
      <c r="G32" s="388"/>
      <c r="H32" s="388"/>
      <c r="I32" s="388"/>
      <c r="J32" s="388"/>
      <c r="K32" s="388"/>
      <c r="L32" s="388"/>
      <c r="M32" s="388"/>
      <c r="N32" s="388"/>
      <c r="O32" s="388"/>
      <c r="P32" s="388"/>
      <c r="Q32" s="388"/>
      <c r="R32" s="388"/>
      <c r="S32" s="388"/>
      <c r="T32" s="388"/>
      <c r="U32" s="388"/>
      <c r="V32" s="388"/>
      <c r="W32" s="388"/>
      <c r="X32" s="388"/>
      <c r="Y32" s="388"/>
      <c r="Z32" s="388"/>
      <c r="AA32" s="410"/>
      <c r="AC32" s="577" t="s">
        <v>418</v>
      </c>
      <c r="AD32" s="681">
        <f>BD31</f>
        <v>0.90625</v>
      </c>
      <c r="AE32" s="681">
        <f>BE31</f>
        <v>3.125E-2</v>
      </c>
      <c r="AF32" s="681">
        <f>BF31</f>
        <v>6.25E-2</v>
      </c>
      <c r="AG32" s="341"/>
      <c r="AH32" s="577" t="s">
        <v>418</v>
      </c>
      <c r="AI32" s="682">
        <f>BI31</f>
        <v>29</v>
      </c>
      <c r="AJ32" s="682">
        <f>BJ31</f>
        <v>1</v>
      </c>
      <c r="AK32" s="682">
        <f>BK31</f>
        <v>2</v>
      </c>
      <c r="AL32" s="682">
        <f>BL31</f>
        <v>32</v>
      </c>
      <c r="BC32" s="108" t="s">
        <v>434</v>
      </c>
      <c r="BD32" s="363">
        <f t="shared" si="4"/>
        <v>0.81069958847736623</v>
      </c>
      <c r="BE32" s="364">
        <f t="shared" si="4"/>
        <v>0.13168724279835392</v>
      </c>
      <c r="BF32" s="365">
        <f t="shared" si="4"/>
        <v>5.7613168724279837E-2</v>
      </c>
      <c r="BG32" s="341"/>
      <c r="BH32" s="108" t="s">
        <v>434</v>
      </c>
      <c r="BI32" s="366">
        <f>+集計・資料①!BE46</f>
        <v>197</v>
      </c>
      <c r="BJ32" s="367">
        <f>+集計・資料①!BI46</f>
        <v>32</v>
      </c>
      <c r="BK32" s="368">
        <f>+集計・資料①!BJ46</f>
        <v>14</v>
      </c>
      <c r="BL32" s="362">
        <f t="shared" si="5"/>
        <v>243</v>
      </c>
    </row>
    <row r="33" spans="1:64">
      <c r="A33" s="409"/>
      <c r="B33" s="388"/>
      <c r="C33" s="388"/>
      <c r="D33" s="388"/>
      <c r="E33" s="388"/>
      <c r="F33" s="388"/>
      <c r="G33" s="388"/>
      <c r="H33" s="388"/>
      <c r="I33" s="388"/>
      <c r="J33" s="388"/>
      <c r="K33" s="388"/>
      <c r="L33" s="388"/>
      <c r="M33" s="388"/>
      <c r="N33" s="388"/>
      <c r="O33" s="388"/>
      <c r="P33" s="388"/>
      <c r="Q33" s="388"/>
      <c r="R33" s="388"/>
      <c r="S33" s="388"/>
      <c r="T33" s="388"/>
      <c r="U33" s="388"/>
      <c r="V33" s="388"/>
      <c r="W33" s="388"/>
      <c r="X33" s="388"/>
      <c r="Y33" s="388"/>
      <c r="Z33" s="388"/>
      <c r="AA33" s="410"/>
      <c r="AC33" s="577" t="s">
        <v>419</v>
      </c>
      <c r="AD33" s="681">
        <f>BD30</f>
        <v>0.9285714285714286</v>
      </c>
      <c r="AE33" s="681">
        <f>BE30</f>
        <v>7.1428571428571425E-2</v>
      </c>
      <c r="AF33" s="681">
        <f>BF30</f>
        <v>0</v>
      </c>
      <c r="AG33" s="341"/>
      <c r="AH33" s="577" t="s">
        <v>419</v>
      </c>
      <c r="AI33" s="682">
        <f>BI30</f>
        <v>13</v>
      </c>
      <c r="AJ33" s="682">
        <f>BJ30</f>
        <v>1</v>
      </c>
      <c r="AK33" s="682">
        <f>BK30</f>
        <v>0</v>
      </c>
      <c r="AL33" s="682">
        <f>BL30</f>
        <v>14</v>
      </c>
      <c r="BC33" s="179" t="s">
        <v>435</v>
      </c>
      <c r="BD33" s="363">
        <f t="shared" si="4"/>
        <v>0.68106312292358806</v>
      </c>
      <c r="BE33" s="364">
        <f t="shared" si="4"/>
        <v>0.24584717607973422</v>
      </c>
      <c r="BF33" s="365">
        <f t="shared" si="4"/>
        <v>7.3089700996677748E-2</v>
      </c>
      <c r="BG33" s="341"/>
      <c r="BH33" s="179" t="s">
        <v>435</v>
      </c>
      <c r="BI33" s="379">
        <f>+集計・資料①!BE48</f>
        <v>205</v>
      </c>
      <c r="BJ33" s="380">
        <f>+集計・資料①!BI48</f>
        <v>74</v>
      </c>
      <c r="BK33" s="381">
        <f>+集計・資料①!BJ48</f>
        <v>22</v>
      </c>
      <c r="BL33" s="369">
        <f t="shared" si="5"/>
        <v>301</v>
      </c>
    </row>
    <row r="34" spans="1:64" ht="11.25" thickBot="1">
      <c r="A34" s="409"/>
      <c r="B34" s="388"/>
      <c r="C34" s="388"/>
      <c r="D34" s="388"/>
      <c r="E34" s="388"/>
      <c r="F34" s="388"/>
      <c r="G34" s="388"/>
      <c r="H34" s="388"/>
      <c r="I34" s="388"/>
      <c r="J34" s="388"/>
      <c r="K34" s="388"/>
      <c r="L34" s="388"/>
      <c r="M34" s="388"/>
      <c r="N34" s="388"/>
      <c r="O34" s="388"/>
      <c r="P34" s="388"/>
      <c r="Q34" s="388"/>
      <c r="R34" s="388"/>
      <c r="S34" s="388"/>
      <c r="T34" s="388"/>
      <c r="U34" s="388"/>
      <c r="V34" s="388"/>
      <c r="W34" s="388"/>
      <c r="X34" s="388"/>
      <c r="Y34" s="388"/>
      <c r="Z34" s="388"/>
      <c r="AA34" s="410"/>
      <c r="AC34" s="577" t="s">
        <v>420</v>
      </c>
      <c r="AD34" s="681">
        <f>BD29</f>
        <v>1</v>
      </c>
      <c r="AE34" s="681">
        <f>BE29</f>
        <v>0</v>
      </c>
      <c r="AF34" s="681">
        <f>BF29</f>
        <v>0</v>
      </c>
      <c r="AG34" s="341"/>
      <c r="AH34" s="577" t="s">
        <v>420</v>
      </c>
      <c r="AI34" s="682">
        <f>BI29</f>
        <v>7</v>
      </c>
      <c r="AJ34" s="682">
        <f>BJ29</f>
        <v>0</v>
      </c>
      <c r="AK34" s="682">
        <f>BK29</f>
        <v>0</v>
      </c>
      <c r="AL34" s="682">
        <f>BL29</f>
        <v>7</v>
      </c>
      <c r="BC34" s="129" t="s">
        <v>436</v>
      </c>
      <c r="BD34" s="370">
        <f t="shared" si="4"/>
        <v>0.5714285714285714</v>
      </c>
      <c r="BE34" s="371">
        <f t="shared" si="4"/>
        <v>0.30042016806722688</v>
      </c>
      <c r="BF34" s="372">
        <f t="shared" si="4"/>
        <v>0.12815126050420167</v>
      </c>
      <c r="BG34" s="341"/>
      <c r="BH34" s="110" t="s">
        <v>436</v>
      </c>
      <c r="BI34" s="382">
        <f>+集計・資料①!BE50</f>
        <v>272</v>
      </c>
      <c r="BJ34" s="383">
        <f>+集計・資料①!BI50</f>
        <v>143</v>
      </c>
      <c r="BK34" s="384">
        <f>+集計・資料①!BJ50</f>
        <v>61</v>
      </c>
      <c r="BL34" s="385">
        <f t="shared" si="5"/>
        <v>476</v>
      </c>
    </row>
    <row r="35" spans="1:64" ht="11.25" thickBot="1">
      <c r="A35" s="409"/>
      <c r="B35" s="388"/>
      <c r="C35" s="388"/>
      <c r="D35" s="388"/>
      <c r="E35" s="388"/>
      <c r="F35" s="388"/>
      <c r="G35" s="388"/>
      <c r="H35" s="388"/>
      <c r="I35" s="388"/>
      <c r="J35" s="388"/>
      <c r="K35" s="388"/>
      <c r="L35" s="388"/>
      <c r="M35" s="388"/>
      <c r="N35" s="388"/>
      <c r="O35" s="388"/>
      <c r="P35" s="388"/>
      <c r="Q35" s="388"/>
      <c r="R35" s="388"/>
      <c r="S35" s="388"/>
      <c r="T35" s="388"/>
      <c r="U35" s="388"/>
      <c r="V35" s="388"/>
      <c r="W35" s="388"/>
      <c r="X35" s="388"/>
      <c r="Y35" s="388"/>
      <c r="Z35" s="388"/>
      <c r="AA35" s="410"/>
      <c r="AH35" s="582" t="s">
        <v>556</v>
      </c>
      <c r="AI35" s="682">
        <f>SUM(AI29:AI34)</f>
        <v>723</v>
      </c>
      <c r="AJ35" s="682">
        <f>SUM(AJ29:AJ34)</f>
        <v>251</v>
      </c>
      <c r="AK35" s="682">
        <f>SUM(AK29:AK34)</f>
        <v>99</v>
      </c>
      <c r="AL35" s="682">
        <f>SUM(AL29:AL34)</f>
        <v>1073</v>
      </c>
      <c r="BH35" s="323" t="s">
        <v>556</v>
      </c>
      <c r="BI35" s="377">
        <f>+集計・資料①!BE52</f>
        <v>723</v>
      </c>
      <c r="BJ35" s="350">
        <f>+集計・資料①!BI52</f>
        <v>251</v>
      </c>
      <c r="BK35" s="351">
        <f>+集計・資料①!BJ52</f>
        <v>99</v>
      </c>
      <c r="BL35" s="352">
        <f t="shared" si="5"/>
        <v>1073</v>
      </c>
    </row>
    <row r="36" spans="1:64">
      <c r="A36" s="409"/>
      <c r="B36" s="388"/>
      <c r="C36" s="388"/>
      <c r="D36" s="388"/>
      <c r="E36" s="388"/>
      <c r="F36" s="388"/>
      <c r="G36" s="388"/>
      <c r="H36" s="388"/>
      <c r="I36" s="388"/>
      <c r="J36" s="388"/>
      <c r="K36" s="388"/>
      <c r="L36" s="388"/>
      <c r="M36" s="388"/>
      <c r="N36" s="388"/>
      <c r="O36" s="388"/>
      <c r="P36" s="388"/>
      <c r="Q36" s="388"/>
      <c r="R36" s="388"/>
      <c r="S36" s="388"/>
      <c r="T36" s="388"/>
      <c r="U36" s="388"/>
      <c r="V36" s="388"/>
      <c r="W36" s="388"/>
      <c r="X36" s="388"/>
      <c r="Y36" s="388"/>
      <c r="Z36" s="388"/>
      <c r="AA36" s="410"/>
      <c r="AI36" s="684"/>
      <c r="AJ36" s="684"/>
      <c r="AK36" s="684"/>
      <c r="AL36" s="688"/>
      <c r="AM36" s="782"/>
      <c r="BI36" s="386"/>
      <c r="BJ36" s="386"/>
      <c r="BK36" s="386"/>
      <c r="BL36" s="387"/>
    </row>
    <row r="37" spans="1:64">
      <c r="A37" s="409"/>
      <c r="B37" s="388"/>
      <c r="C37" s="388"/>
      <c r="D37" s="388"/>
      <c r="E37" s="388"/>
      <c r="F37" s="388"/>
      <c r="G37" s="388"/>
      <c r="H37" s="388"/>
      <c r="I37" s="388"/>
      <c r="J37" s="388"/>
      <c r="K37" s="388"/>
      <c r="L37" s="388"/>
      <c r="M37" s="388"/>
      <c r="N37" s="388"/>
      <c r="O37" s="388"/>
      <c r="P37" s="388"/>
      <c r="Q37" s="388"/>
      <c r="R37" s="388"/>
      <c r="S37" s="388"/>
      <c r="T37" s="388"/>
      <c r="U37" s="388"/>
      <c r="V37" s="388"/>
      <c r="W37" s="388"/>
      <c r="X37" s="388"/>
      <c r="Y37" s="388"/>
      <c r="Z37" s="388"/>
      <c r="AA37" s="410"/>
      <c r="AI37" s="388"/>
      <c r="AJ37" s="388"/>
      <c r="AK37" s="388"/>
      <c r="AL37" s="388"/>
      <c r="AM37" s="783"/>
      <c r="BI37" s="388"/>
      <c r="BJ37" s="388"/>
      <c r="BK37" s="388"/>
      <c r="BL37" s="388"/>
    </row>
    <row r="38" spans="1:64">
      <c r="A38" s="409"/>
      <c r="B38" s="388"/>
      <c r="C38" s="388"/>
      <c r="D38" s="388"/>
      <c r="E38" s="388"/>
      <c r="F38" s="388"/>
      <c r="G38" s="388"/>
      <c r="H38" s="388"/>
      <c r="I38" s="388"/>
      <c r="J38" s="388"/>
      <c r="K38" s="388"/>
      <c r="L38" s="388"/>
      <c r="M38" s="388"/>
      <c r="N38" s="388"/>
      <c r="O38" s="388"/>
      <c r="P38" s="388"/>
      <c r="Q38" s="388"/>
      <c r="R38" s="388"/>
      <c r="S38" s="388"/>
      <c r="T38" s="388"/>
      <c r="U38" s="388"/>
      <c r="V38" s="388"/>
      <c r="W38" s="388"/>
      <c r="X38" s="388"/>
      <c r="Y38" s="388"/>
      <c r="Z38" s="388"/>
      <c r="AA38" s="410"/>
      <c r="AI38" s="684"/>
      <c r="AJ38" s="684"/>
      <c r="AK38" s="684"/>
      <c r="AL38" s="688"/>
      <c r="AM38" s="782"/>
      <c r="BI38" s="386"/>
      <c r="BJ38" s="386"/>
      <c r="BK38" s="386"/>
      <c r="BL38" s="387"/>
    </row>
    <row r="39" spans="1:64">
      <c r="A39" s="409"/>
      <c r="B39" s="388"/>
      <c r="C39" s="388"/>
      <c r="D39" s="388"/>
      <c r="E39" s="388"/>
      <c r="F39" s="388"/>
      <c r="G39" s="388"/>
      <c r="H39" s="388"/>
      <c r="I39" s="388"/>
      <c r="J39" s="388"/>
      <c r="K39" s="388"/>
      <c r="L39" s="388"/>
      <c r="M39" s="388"/>
      <c r="N39" s="388"/>
      <c r="O39" s="388"/>
      <c r="P39" s="388"/>
      <c r="Q39" s="388"/>
      <c r="R39" s="388"/>
      <c r="S39" s="388"/>
      <c r="T39" s="388"/>
      <c r="U39" s="388"/>
      <c r="V39" s="388"/>
      <c r="W39" s="388"/>
      <c r="X39" s="388"/>
      <c r="Y39" s="388"/>
      <c r="Z39" s="388"/>
      <c r="AA39" s="410"/>
      <c r="AI39" s="388"/>
      <c r="AJ39" s="388"/>
      <c r="AK39" s="388"/>
      <c r="AL39" s="388"/>
      <c r="AM39" s="783"/>
      <c r="BI39" s="388"/>
      <c r="BJ39" s="388"/>
      <c r="BK39" s="388"/>
      <c r="BL39" s="388"/>
    </row>
    <row r="40" spans="1:64">
      <c r="A40" s="409"/>
      <c r="B40" s="388"/>
      <c r="C40" s="388"/>
      <c r="D40" s="388"/>
      <c r="E40" s="388"/>
      <c r="F40" s="388"/>
      <c r="G40" s="388"/>
      <c r="H40" s="388"/>
      <c r="I40" s="388"/>
      <c r="J40" s="388"/>
      <c r="K40" s="388"/>
      <c r="L40" s="388"/>
      <c r="M40" s="388"/>
      <c r="N40" s="388"/>
      <c r="O40" s="388"/>
      <c r="P40" s="388"/>
      <c r="Q40" s="388"/>
      <c r="R40" s="388"/>
      <c r="S40" s="388"/>
      <c r="T40" s="388"/>
      <c r="U40" s="388"/>
      <c r="V40" s="388"/>
      <c r="W40" s="388"/>
      <c r="X40" s="388"/>
      <c r="Y40" s="388"/>
      <c r="Z40" s="388"/>
      <c r="AA40" s="410"/>
      <c r="AI40" s="684"/>
      <c r="AJ40" s="684"/>
      <c r="AK40" s="684"/>
      <c r="AL40" s="688"/>
      <c r="AM40" s="782"/>
      <c r="BI40" s="386"/>
      <c r="BJ40" s="386"/>
      <c r="BK40" s="386"/>
      <c r="BL40" s="387"/>
    </row>
    <row r="41" spans="1:64">
      <c r="A41" s="409"/>
      <c r="B41" s="388"/>
      <c r="C41" s="388"/>
      <c r="D41" s="388"/>
      <c r="E41" s="388"/>
      <c r="F41" s="388"/>
      <c r="G41" s="388"/>
      <c r="H41" s="388"/>
      <c r="I41" s="388"/>
      <c r="J41" s="388"/>
      <c r="K41" s="388"/>
      <c r="L41" s="388"/>
      <c r="M41" s="388"/>
      <c r="N41" s="388"/>
      <c r="O41" s="388"/>
      <c r="P41" s="388"/>
      <c r="Q41" s="388"/>
      <c r="R41" s="388"/>
      <c r="S41" s="388"/>
      <c r="T41" s="388"/>
      <c r="U41" s="388"/>
      <c r="V41" s="388"/>
      <c r="W41" s="388"/>
      <c r="X41" s="388"/>
      <c r="Y41" s="388"/>
      <c r="Z41" s="388"/>
      <c r="AA41" s="410"/>
      <c r="AI41" s="684"/>
      <c r="AJ41" s="684"/>
      <c r="AK41" s="684"/>
      <c r="AL41" s="688"/>
      <c r="AM41" s="783"/>
      <c r="BI41" s="386"/>
      <c r="BJ41" s="386"/>
      <c r="BK41" s="386"/>
      <c r="BL41" s="387"/>
    </row>
    <row r="42" spans="1:64">
      <c r="A42" s="409"/>
      <c r="B42" s="388"/>
      <c r="C42" s="388"/>
      <c r="D42" s="388"/>
      <c r="E42" s="388"/>
      <c r="F42" s="388"/>
      <c r="G42" s="388"/>
      <c r="H42" s="388"/>
      <c r="I42" s="388"/>
      <c r="J42" s="388"/>
      <c r="K42" s="388"/>
      <c r="L42" s="388"/>
      <c r="M42" s="388"/>
      <c r="N42" s="388"/>
      <c r="O42" s="388"/>
      <c r="P42" s="388"/>
      <c r="Q42" s="388"/>
      <c r="R42" s="388"/>
      <c r="S42" s="388"/>
      <c r="T42" s="388"/>
      <c r="U42" s="388"/>
      <c r="V42" s="388"/>
      <c r="W42" s="388"/>
      <c r="X42" s="388"/>
      <c r="Y42" s="388"/>
      <c r="Z42" s="388"/>
      <c r="AA42" s="410"/>
      <c r="AM42" s="782"/>
    </row>
    <row r="43" spans="1:64">
      <c r="A43" s="409"/>
      <c r="B43" s="388"/>
      <c r="C43" s="388"/>
      <c r="D43" s="388"/>
      <c r="E43" s="388"/>
      <c r="F43" s="388"/>
      <c r="G43" s="388"/>
      <c r="H43" s="388"/>
      <c r="I43" s="388"/>
      <c r="J43" s="388"/>
      <c r="K43" s="388"/>
      <c r="L43" s="388"/>
      <c r="M43" s="388"/>
      <c r="N43" s="388"/>
      <c r="O43" s="388"/>
      <c r="P43" s="388"/>
      <c r="Q43" s="388"/>
      <c r="R43" s="388"/>
      <c r="S43" s="388"/>
      <c r="T43" s="388"/>
      <c r="U43" s="388"/>
      <c r="V43" s="388"/>
      <c r="W43" s="388"/>
      <c r="X43" s="388"/>
      <c r="Y43" s="388"/>
      <c r="Z43" s="388"/>
      <c r="AA43" s="410"/>
      <c r="AM43" s="783"/>
    </row>
    <row r="44" spans="1:64">
      <c r="A44" s="409"/>
      <c r="B44" s="388"/>
      <c r="C44" s="388"/>
      <c r="D44" s="388"/>
      <c r="E44" s="388"/>
      <c r="F44" s="388"/>
      <c r="G44" s="388"/>
      <c r="H44" s="388"/>
      <c r="I44" s="388"/>
      <c r="J44" s="388"/>
      <c r="K44" s="388"/>
      <c r="L44" s="388"/>
      <c r="M44" s="388"/>
      <c r="N44" s="388"/>
      <c r="O44" s="388"/>
      <c r="P44" s="388"/>
      <c r="Q44" s="388"/>
      <c r="R44" s="388"/>
      <c r="S44" s="388"/>
      <c r="T44" s="388"/>
      <c r="U44" s="388"/>
      <c r="V44" s="388"/>
      <c r="W44" s="388"/>
      <c r="X44" s="388"/>
      <c r="Y44" s="388"/>
      <c r="Z44" s="388"/>
      <c r="AA44" s="410"/>
      <c r="AM44" s="782"/>
    </row>
    <row r="45" spans="1:64">
      <c r="A45" s="409"/>
      <c r="B45" s="388"/>
      <c r="C45" s="388"/>
      <c r="D45" s="388"/>
      <c r="E45" s="388"/>
      <c r="F45" s="388"/>
      <c r="G45" s="388"/>
      <c r="H45" s="388"/>
      <c r="I45" s="388"/>
      <c r="J45" s="388"/>
      <c r="K45" s="388"/>
      <c r="L45" s="388"/>
      <c r="M45" s="388"/>
      <c r="N45" s="388"/>
      <c r="O45" s="388"/>
      <c r="P45" s="388"/>
      <c r="Q45" s="388"/>
      <c r="R45" s="388"/>
      <c r="S45" s="388"/>
      <c r="T45" s="388"/>
      <c r="U45" s="388"/>
      <c r="V45" s="388"/>
      <c r="W45" s="388"/>
      <c r="X45" s="388"/>
      <c r="Y45" s="388"/>
      <c r="Z45" s="388"/>
      <c r="AA45" s="410"/>
      <c r="AM45" s="783"/>
    </row>
    <row r="46" spans="1:64">
      <c r="A46" s="409"/>
      <c r="B46" s="388"/>
      <c r="C46" s="388"/>
      <c r="D46" s="388"/>
      <c r="E46" s="388"/>
      <c r="F46" s="388"/>
      <c r="G46" s="388"/>
      <c r="H46" s="388"/>
      <c r="I46" s="388"/>
      <c r="J46" s="388"/>
      <c r="K46" s="388"/>
      <c r="L46" s="388"/>
      <c r="M46" s="388"/>
      <c r="N46" s="388"/>
      <c r="O46" s="388"/>
      <c r="P46" s="388"/>
      <c r="Q46" s="388"/>
      <c r="R46" s="388"/>
      <c r="S46" s="388"/>
      <c r="T46" s="388"/>
      <c r="U46" s="388"/>
      <c r="V46" s="388"/>
      <c r="W46" s="388"/>
      <c r="X46" s="388"/>
      <c r="Y46" s="388"/>
      <c r="Z46" s="388"/>
      <c r="AA46" s="410"/>
      <c r="AM46" s="782"/>
    </row>
    <row r="47" spans="1:64">
      <c r="A47" s="409"/>
      <c r="B47" s="388"/>
      <c r="C47" s="388"/>
      <c r="D47" s="388"/>
      <c r="E47" s="388"/>
      <c r="F47" s="388"/>
      <c r="G47" s="388"/>
      <c r="H47" s="388"/>
      <c r="I47" s="388"/>
      <c r="J47" s="388"/>
      <c r="K47" s="388"/>
      <c r="L47" s="388"/>
      <c r="M47" s="388"/>
      <c r="N47" s="388"/>
      <c r="O47" s="388"/>
      <c r="P47" s="388"/>
      <c r="Q47" s="388"/>
      <c r="R47" s="388"/>
      <c r="S47" s="388"/>
      <c r="T47" s="388"/>
      <c r="U47" s="388"/>
      <c r="V47" s="388"/>
      <c r="W47" s="388"/>
      <c r="X47" s="388"/>
      <c r="Y47" s="388"/>
      <c r="Z47" s="388"/>
      <c r="AA47" s="410"/>
      <c r="AM47" s="783"/>
    </row>
    <row r="48" spans="1:64">
      <c r="A48" s="409"/>
      <c r="B48" s="388"/>
      <c r="C48" s="388"/>
      <c r="D48" s="388"/>
      <c r="E48" s="388"/>
      <c r="F48" s="388"/>
      <c r="G48" s="388"/>
      <c r="H48" s="388"/>
      <c r="I48" s="388"/>
      <c r="J48" s="388"/>
      <c r="K48" s="388"/>
      <c r="L48" s="388"/>
      <c r="M48" s="388"/>
      <c r="N48" s="388"/>
      <c r="O48" s="388"/>
      <c r="P48" s="388"/>
      <c r="Q48" s="388"/>
      <c r="R48" s="388"/>
      <c r="S48" s="388"/>
      <c r="T48" s="388"/>
      <c r="U48" s="388"/>
      <c r="V48" s="388"/>
      <c r="W48" s="388"/>
      <c r="X48" s="388"/>
      <c r="Y48" s="388"/>
      <c r="Z48" s="388"/>
      <c r="AA48" s="410"/>
      <c r="AM48" s="782"/>
    </row>
    <row r="49" spans="1:40">
      <c r="A49" s="409"/>
      <c r="B49" s="388"/>
      <c r="C49" s="388"/>
      <c r="D49" s="388"/>
      <c r="E49" s="388"/>
      <c r="F49" s="388"/>
      <c r="G49" s="388"/>
      <c r="H49" s="388"/>
      <c r="I49" s="388"/>
      <c r="J49" s="388"/>
      <c r="K49" s="388"/>
      <c r="L49" s="388"/>
      <c r="M49" s="388"/>
      <c r="N49" s="388"/>
      <c r="O49" s="388"/>
      <c r="P49" s="388"/>
      <c r="Q49" s="388"/>
      <c r="R49" s="388"/>
      <c r="S49" s="388"/>
      <c r="T49" s="388"/>
      <c r="U49" s="388"/>
      <c r="V49" s="388"/>
      <c r="W49" s="388"/>
      <c r="X49" s="388"/>
      <c r="Y49" s="388"/>
      <c r="Z49" s="388"/>
      <c r="AA49" s="410"/>
      <c r="AM49" s="783"/>
    </row>
    <row r="50" spans="1:40">
      <c r="A50" s="409"/>
      <c r="B50" s="388"/>
      <c r="C50" s="388"/>
      <c r="D50" s="388"/>
      <c r="E50" s="388"/>
      <c r="F50" s="388"/>
      <c r="G50" s="388"/>
      <c r="H50" s="388"/>
      <c r="I50" s="388"/>
      <c r="J50" s="388"/>
      <c r="K50" s="388"/>
      <c r="L50" s="388"/>
      <c r="M50" s="388"/>
      <c r="N50" s="388"/>
      <c r="O50" s="388"/>
      <c r="P50" s="388"/>
      <c r="Q50" s="388"/>
      <c r="R50" s="388"/>
      <c r="S50" s="388"/>
      <c r="T50" s="388"/>
      <c r="U50" s="388"/>
      <c r="V50" s="388"/>
      <c r="W50" s="388"/>
      <c r="X50" s="388"/>
      <c r="Y50" s="388"/>
      <c r="Z50" s="388"/>
      <c r="AA50" s="410"/>
      <c r="AM50" s="782"/>
      <c r="AN50" s="782"/>
    </row>
    <row r="51" spans="1:40">
      <c r="A51" s="409"/>
      <c r="B51" s="388"/>
      <c r="C51" s="388"/>
      <c r="D51" s="388"/>
      <c r="E51" s="388"/>
      <c r="F51" s="388"/>
      <c r="G51" s="388"/>
      <c r="H51" s="388"/>
      <c r="I51" s="388"/>
      <c r="J51" s="388"/>
      <c r="K51" s="388"/>
      <c r="L51" s="388"/>
      <c r="M51" s="388"/>
      <c r="N51" s="388"/>
      <c r="O51" s="388"/>
      <c r="P51" s="388"/>
      <c r="Q51" s="388"/>
      <c r="R51" s="388"/>
      <c r="S51" s="388"/>
      <c r="T51" s="388"/>
      <c r="U51" s="388"/>
      <c r="V51" s="388"/>
      <c r="W51" s="388"/>
      <c r="X51" s="388"/>
      <c r="Y51" s="388"/>
      <c r="Z51" s="388"/>
      <c r="AA51" s="410"/>
      <c r="AM51" s="783"/>
      <c r="AN51" s="782"/>
    </row>
    <row r="52" spans="1:40">
      <c r="A52" s="409"/>
      <c r="B52" s="388"/>
      <c r="C52" s="388"/>
      <c r="D52" s="388"/>
      <c r="E52" s="388"/>
      <c r="F52" s="388"/>
      <c r="G52" s="388"/>
      <c r="H52" s="388"/>
      <c r="I52" s="388"/>
      <c r="J52" s="388"/>
      <c r="K52" s="388"/>
      <c r="L52" s="388"/>
      <c r="M52" s="388"/>
      <c r="N52" s="388"/>
      <c r="O52" s="388"/>
      <c r="P52" s="388"/>
      <c r="Q52" s="388"/>
      <c r="R52" s="388"/>
      <c r="S52" s="388"/>
      <c r="T52" s="388"/>
      <c r="U52" s="388"/>
      <c r="V52" s="388"/>
      <c r="W52" s="388"/>
      <c r="X52" s="388"/>
      <c r="Y52" s="388"/>
      <c r="Z52" s="388"/>
      <c r="AA52" s="410"/>
      <c r="AM52" s="782"/>
      <c r="AN52" s="782"/>
    </row>
    <row r="53" spans="1:40">
      <c r="A53" s="409"/>
      <c r="B53" s="388"/>
      <c r="C53" s="388"/>
      <c r="D53" s="388"/>
      <c r="E53" s="388"/>
      <c r="F53" s="388"/>
      <c r="G53" s="388"/>
      <c r="H53" s="388"/>
      <c r="I53" s="388"/>
      <c r="J53" s="388"/>
      <c r="K53" s="388"/>
      <c r="L53" s="388"/>
      <c r="M53" s="388"/>
      <c r="N53" s="388"/>
      <c r="O53" s="388"/>
      <c r="P53" s="388"/>
      <c r="Q53" s="388"/>
      <c r="R53" s="388"/>
      <c r="S53" s="388"/>
      <c r="T53" s="388"/>
      <c r="U53" s="388"/>
      <c r="V53" s="388"/>
      <c r="W53" s="388"/>
      <c r="X53" s="388"/>
      <c r="Y53" s="388"/>
      <c r="Z53" s="388"/>
      <c r="AA53" s="410"/>
      <c r="AM53" s="783"/>
      <c r="AN53" s="782"/>
    </row>
    <row r="54" spans="1:40">
      <c r="A54" s="409"/>
      <c r="B54" s="388"/>
      <c r="C54" s="388"/>
      <c r="D54" s="388"/>
      <c r="E54" s="388"/>
      <c r="F54" s="388"/>
      <c r="G54" s="388"/>
      <c r="H54" s="388"/>
      <c r="I54" s="388"/>
      <c r="J54" s="388"/>
      <c r="K54" s="388"/>
      <c r="L54" s="388"/>
      <c r="M54" s="388"/>
      <c r="N54" s="388"/>
      <c r="O54" s="388"/>
      <c r="P54" s="388"/>
      <c r="Q54" s="388"/>
      <c r="R54" s="388"/>
      <c r="S54" s="388"/>
      <c r="T54" s="388"/>
      <c r="U54" s="388"/>
      <c r="V54" s="388"/>
      <c r="W54" s="388"/>
      <c r="X54" s="388"/>
      <c r="Y54" s="388"/>
      <c r="Z54" s="388"/>
      <c r="AA54" s="410"/>
      <c r="AM54" s="782"/>
      <c r="AN54" s="782"/>
    </row>
    <row r="55" spans="1:40">
      <c r="A55" s="409"/>
      <c r="B55" s="388"/>
      <c r="C55" s="388"/>
      <c r="D55" s="388"/>
      <c r="E55" s="388"/>
      <c r="F55" s="388"/>
      <c r="G55" s="388"/>
      <c r="H55" s="388"/>
      <c r="I55" s="388"/>
      <c r="J55" s="388"/>
      <c r="K55" s="388"/>
      <c r="L55" s="388"/>
      <c r="M55" s="388"/>
      <c r="N55" s="388"/>
      <c r="O55" s="388"/>
      <c r="P55" s="388"/>
      <c r="Q55" s="388"/>
      <c r="R55" s="388"/>
      <c r="S55" s="388"/>
      <c r="T55" s="388"/>
      <c r="U55" s="388"/>
      <c r="V55" s="388"/>
      <c r="W55" s="388"/>
      <c r="X55" s="388"/>
      <c r="Y55" s="388"/>
      <c r="Z55" s="388"/>
      <c r="AA55" s="410"/>
    </row>
    <row r="56" spans="1:40">
      <c r="A56" s="409"/>
      <c r="B56" s="388"/>
      <c r="C56" s="388"/>
      <c r="D56" s="388"/>
      <c r="E56" s="388"/>
      <c r="F56" s="388"/>
      <c r="G56" s="388"/>
      <c r="H56" s="388"/>
      <c r="I56" s="388"/>
      <c r="J56" s="388"/>
      <c r="K56" s="388"/>
      <c r="L56" s="388"/>
      <c r="M56" s="388"/>
      <c r="N56" s="388"/>
      <c r="O56" s="388"/>
      <c r="P56" s="388"/>
      <c r="Q56" s="388"/>
      <c r="R56" s="388"/>
      <c r="S56" s="388"/>
      <c r="T56" s="388"/>
      <c r="U56" s="388"/>
      <c r="V56" s="388"/>
      <c r="W56" s="388"/>
      <c r="X56" s="388"/>
      <c r="Y56" s="388"/>
      <c r="Z56" s="388"/>
      <c r="AA56" s="410"/>
    </row>
    <row r="57" spans="1:40">
      <c r="A57" s="409"/>
      <c r="B57" s="388"/>
      <c r="C57" s="388"/>
      <c r="D57" s="388"/>
      <c r="E57" s="388"/>
      <c r="F57" s="388"/>
      <c r="G57" s="388"/>
      <c r="H57" s="388"/>
      <c r="I57" s="388"/>
      <c r="J57" s="388"/>
      <c r="K57" s="388"/>
      <c r="L57" s="388"/>
      <c r="M57" s="388"/>
      <c r="N57" s="388"/>
      <c r="O57" s="388"/>
      <c r="P57" s="388"/>
      <c r="Q57" s="388"/>
      <c r="R57" s="388"/>
      <c r="S57" s="388"/>
      <c r="T57" s="388"/>
      <c r="U57" s="388"/>
      <c r="V57" s="388"/>
      <c r="W57" s="388"/>
      <c r="X57" s="388"/>
      <c r="Y57" s="388"/>
      <c r="Z57" s="388"/>
      <c r="AA57" s="410"/>
    </row>
    <row r="58" spans="1:40">
      <c r="A58" s="409"/>
      <c r="B58" s="388"/>
      <c r="C58" s="388"/>
      <c r="D58" s="388"/>
      <c r="E58" s="388"/>
      <c r="F58" s="388"/>
      <c r="G58" s="388"/>
      <c r="H58" s="388"/>
      <c r="I58" s="388"/>
      <c r="J58" s="388"/>
      <c r="K58" s="388"/>
      <c r="L58" s="388"/>
      <c r="M58" s="388"/>
      <c r="N58" s="388"/>
      <c r="O58" s="388"/>
      <c r="P58" s="388"/>
      <c r="Q58" s="388"/>
      <c r="R58" s="388"/>
      <c r="S58" s="388"/>
      <c r="T58" s="388"/>
      <c r="U58" s="388"/>
      <c r="V58" s="388"/>
      <c r="W58" s="388"/>
      <c r="X58" s="388"/>
      <c r="Y58" s="388"/>
      <c r="Z58" s="388"/>
      <c r="AA58" s="410"/>
    </row>
    <row r="59" spans="1:40">
      <c r="A59" s="409"/>
      <c r="B59" s="388"/>
      <c r="C59" s="388"/>
      <c r="D59" s="388"/>
      <c r="E59" s="388"/>
      <c r="F59" s="388"/>
      <c r="G59" s="388"/>
      <c r="H59" s="388"/>
      <c r="I59" s="388"/>
      <c r="J59" s="388"/>
      <c r="K59" s="388"/>
      <c r="L59" s="388"/>
      <c r="M59" s="388"/>
      <c r="N59" s="388"/>
      <c r="O59" s="388"/>
      <c r="P59" s="388"/>
      <c r="Q59" s="388"/>
      <c r="R59" s="388"/>
      <c r="S59" s="388"/>
      <c r="T59" s="388"/>
      <c r="U59" s="388"/>
      <c r="V59" s="388"/>
      <c r="W59" s="388"/>
      <c r="X59" s="388"/>
      <c r="Y59" s="388"/>
      <c r="Z59" s="388"/>
      <c r="AA59" s="410"/>
    </row>
    <row r="60" spans="1:40">
      <c r="A60" s="409"/>
      <c r="B60" s="388"/>
      <c r="C60" s="388"/>
      <c r="D60" s="388"/>
      <c r="E60" s="388"/>
      <c r="F60" s="388"/>
      <c r="G60" s="388"/>
      <c r="H60" s="388"/>
      <c r="I60" s="388"/>
      <c r="J60" s="388"/>
      <c r="K60" s="388"/>
      <c r="L60" s="388"/>
      <c r="M60" s="388"/>
      <c r="N60" s="388"/>
      <c r="O60" s="388"/>
      <c r="P60" s="388"/>
      <c r="Q60" s="388"/>
      <c r="R60" s="388"/>
      <c r="S60" s="388"/>
      <c r="T60" s="388"/>
      <c r="U60" s="388"/>
      <c r="V60" s="388"/>
      <c r="W60" s="388"/>
      <c r="X60" s="388"/>
      <c r="Y60" s="388"/>
      <c r="Z60" s="388"/>
      <c r="AA60" s="410"/>
    </row>
    <row r="61" spans="1:40">
      <c r="A61" s="409"/>
      <c r="B61" s="388"/>
      <c r="C61" s="388"/>
      <c r="D61" s="388"/>
      <c r="E61" s="388"/>
      <c r="F61" s="388"/>
      <c r="G61" s="388"/>
      <c r="H61" s="388"/>
      <c r="I61" s="388"/>
      <c r="J61" s="388"/>
      <c r="K61" s="388"/>
      <c r="L61" s="388"/>
      <c r="M61" s="388"/>
      <c r="N61" s="388"/>
      <c r="O61" s="388"/>
      <c r="P61" s="388"/>
      <c r="Q61" s="388"/>
      <c r="R61" s="388"/>
      <c r="S61" s="388"/>
      <c r="T61" s="388"/>
      <c r="U61" s="388"/>
      <c r="V61" s="388"/>
      <c r="W61" s="388"/>
      <c r="X61" s="388"/>
      <c r="Y61" s="388"/>
      <c r="Z61" s="388"/>
      <c r="AA61" s="410"/>
    </row>
    <row r="62" spans="1:40">
      <c r="A62" s="426"/>
      <c r="B62" s="427"/>
      <c r="C62" s="427"/>
      <c r="D62" s="427"/>
      <c r="E62" s="427"/>
      <c r="F62" s="427"/>
      <c r="G62" s="427"/>
      <c r="H62" s="427"/>
      <c r="I62" s="427"/>
      <c r="J62" s="427"/>
      <c r="K62" s="427"/>
      <c r="L62" s="427"/>
      <c r="M62" s="427"/>
      <c r="N62" s="427"/>
      <c r="O62" s="427"/>
      <c r="P62" s="427"/>
      <c r="Q62" s="427"/>
      <c r="R62" s="427"/>
      <c r="S62" s="427"/>
      <c r="T62" s="427"/>
      <c r="U62" s="427"/>
      <c r="V62" s="427"/>
      <c r="W62" s="427"/>
      <c r="X62" s="427"/>
      <c r="Y62" s="427"/>
      <c r="Z62" s="427"/>
      <c r="AA62" s="428"/>
    </row>
  </sheetData>
  <mergeCells count="4">
    <mergeCell ref="A1:B1"/>
    <mergeCell ref="V1:AA1"/>
    <mergeCell ref="B3:L17"/>
    <mergeCell ref="AN15:AY27"/>
  </mergeCells>
  <phoneticPr fontId="4"/>
  <conditionalFormatting sqref="AD11:AD22">
    <cfRule type="top10" dxfId="47" priority="1" rank="2"/>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1048575" man="1"/>
    <brk id="53"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業種リスト!$A$2:$A$14</xm:f>
          </x14:formula1>
          <xm:sqref>AP6:AR6</xm:sqref>
        </x14:dataValidation>
      </x14:dataValidation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0">
    <tabColor theme="9" tint="0.59999389629810485"/>
  </sheetPr>
  <dimension ref="A1:BL60"/>
  <sheetViews>
    <sheetView showGridLines="0" view="pageBreakPreview" zoomScaleNormal="100" zoomScaleSheetLayoutView="100" workbookViewId="0">
      <selection activeCell="B3" sqref="B3:L16"/>
    </sheetView>
  </sheetViews>
  <sheetFormatPr defaultColWidth="10.28515625" defaultRowHeight="10.5"/>
  <cols>
    <col min="1" max="27" width="3.5703125" style="282" customWidth="1"/>
    <col min="28" max="28" width="1.7109375" style="282" customWidth="1"/>
    <col min="29" max="29" width="15.5703125" style="282" customWidth="1"/>
    <col min="30" max="32" width="7" style="282" customWidth="1"/>
    <col min="33" max="33" width="1.7109375" style="282" customWidth="1"/>
    <col min="34" max="34" width="15.5703125" style="282" customWidth="1"/>
    <col min="35" max="38" width="7" style="282" customWidth="1"/>
    <col min="39" max="39" width="15.85546875" style="336" bestFit="1" customWidth="1"/>
    <col min="40" max="40" width="7.140625" style="336" bestFit="1" customWidth="1"/>
    <col min="41" max="41" width="5.42578125" style="336" bestFit="1" customWidth="1"/>
    <col min="42" max="43" width="7.140625" style="336" bestFit="1" customWidth="1"/>
    <col min="44" max="44" width="8.28515625" style="336" bestFit="1" customWidth="1"/>
    <col min="45" max="45" width="5.42578125" style="336" bestFit="1" customWidth="1"/>
    <col min="46" max="53" width="5.42578125" style="336" customWidth="1"/>
    <col min="54" max="54" width="1.7109375" style="282" customWidth="1"/>
    <col min="55" max="55" width="15.5703125" style="282" customWidth="1"/>
    <col min="56" max="58" width="7" style="282" customWidth="1"/>
    <col min="59" max="59" width="1.7109375" style="282" customWidth="1"/>
    <col min="60" max="60" width="15.5703125" style="282" customWidth="1"/>
    <col min="61" max="64" width="7" style="282" customWidth="1"/>
    <col min="65" max="16384" width="10.28515625" style="282"/>
  </cols>
  <sheetData>
    <row r="1" spans="1:64" ht="21" customHeight="1" thickBot="1">
      <c r="A1" s="902">
        <v>44</v>
      </c>
      <c r="B1" s="902"/>
      <c r="C1" s="496" t="s">
        <v>129</v>
      </c>
      <c r="D1" s="496"/>
      <c r="E1" s="496"/>
      <c r="F1" s="496"/>
      <c r="G1" s="496"/>
      <c r="H1" s="496"/>
      <c r="I1" s="496"/>
      <c r="J1" s="496"/>
      <c r="K1" s="496"/>
      <c r="L1" s="496"/>
      <c r="M1" s="496"/>
      <c r="N1" s="496"/>
      <c r="O1" s="496"/>
      <c r="P1" s="496"/>
      <c r="Q1" s="496"/>
      <c r="R1" s="496"/>
      <c r="S1" s="496"/>
      <c r="T1" s="496"/>
      <c r="U1" s="496"/>
      <c r="V1" s="905" t="s">
        <v>531</v>
      </c>
      <c r="W1" s="905"/>
      <c r="X1" s="905"/>
      <c r="Y1" s="905"/>
      <c r="Z1" s="905"/>
      <c r="AA1" s="905"/>
      <c r="AC1" s="282" t="s">
        <v>471</v>
      </c>
      <c r="BC1" s="282" t="s">
        <v>396</v>
      </c>
    </row>
    <row r="3" spans="1:64" ht="10.5" customHeight="1">
      <c r="B3" s="903" t="s">
        <v>869</v>
      </c>
      <c r="C3" s="910"/>
      <c r="D3" s="910"/>
      <c r="E3" s="910"/>
      <c r="F3" s="910"/>
      <c r="G3" s="910"/>
      <c r="H3" s="910"/>
      <c r="I3" s="910"/>
      <c r="J3" s="910"/>
      <c r="K3" s="910"/>
      <c r="L3" s="910"/>
      <c r="N3" s="458"/>
      <c r="O3" s="459"/>
      <c r="P3" s="459"/>
      <c r="Q3" s="459"/>
      <c r="R3" s="459"/>
      <c r="S3" s="459"/>
      <c r="T3" s="459"/>
      <c r="U3" s="459"/>
      <c r="V3" s="459"/>
      <c r="W3" s="459"/>
      <c r="X3" s="459"/>
      <c r="Y3" s="459"/>
      <c r="Z3" s="459"/>
      <c r="AA3" s="460"/>
      <c r="AC3" s="282" t="s">
        <v>241</v>
      </c>
      <c r="AD3" s="26"/>
      <c r="AE3" s="26"/>
      <c r="AF3" s="26"/>
      <c r="AH3" s="282" t="s">
        <v>244</v>
      </c>
      <c r="AI3" s="26"/>
      <c r="AJ3" s="26"/>
      <c r="AK3" s="26"/>
      <c r="AL3" s="26"/>
      <c r="AN3" s="336" t="s">
        <v>690</v>
      </c>
      <c r="BC3" s="282" t="s">
        <v>241</v>
      </c>
      <c r="BD3" s="26"/>
      <c r="BE3" s="26"/>
      <c r="BF3" s="26"/>
      <c r="BH3" s="282" t="s">
        <v>244</v>
      </c>
      <c r="BI3" s="26"/>
      <c r="BJ3" s="26"/>
      <c r="BK3" s="26"/>
      <c r="BL3" s="26"/>
    </row>
    <row r="4" spans="1:64" ht="11.25" thickBot="1">
      <c r="B4" s="910"/>
      <c r="C4" s="910"/>
      <c r="D4" s="910"/>
      <c r="E4" s="910"/>
      <c r="F4" s="910"/>
      <c r="G4" s="910"/>
      <c r="H4" s="910"/>
      <c r="I4" s="910"/>
      <c r="J4" s="910"/>
      <c r="K4" s="910"/>
      <c r="L4" s="910"/>
      <c r="N4" s="461"/>
      <c r="O4" s="291"/>
      <c r="P4" s="291"/>
      <c r="Q4" s="291"/>
      <c r="R4" s="291"/>
      <c r="S4" s="291"/>
      <c r="T4" s="291"/>
      <c r="U4" s="291"/>
      <c r="V4" s="291"/>
      <c r="W4" s="291"/>
      <c r="X4" s="291"/>
      <c r="Y4" s="291"/>
      <c r="Z4" s="291"/>
      <c r="AA4" s="462"/>
      <c r="AC4" s="26"/>
      <c r="AD4" s="26"/>
      <c r="AE4" s="26"/>
      <c r="AF4" s="26"/>
      <c r="AH4" s="26"/>
      <c r="AI4" s="26"/>
      <c r="AJ4" s="26"/>
      <c r="AK4" s="26"/>
      <c r="AL4" s="26"/>
      <c r="AN4" s="336" t="str">
        <f>CONCATENATE("パートタイマーの退職金制度について、「あり」と回答した事業所は全体で",TEXT(AD6,"0.0％"),"となった。")</f>
        <v>パートタイマーの退職金制度について、「あり」と回答した事業所は全体で8.2%となった。</v>
      </c>
      <c r="BC4" s="26"/>
      <c r="BD4" s="26"/>
      <c r="BE4" s="26"/>
      <c r="BF4" s="26"/>
      <c r="BH4" s="26"/>
      <c r="BI4" s="26"/>
      <c r="BJ4" s="26"/>
      <c r="BK4" s="26"/>
      <c r="BL4" s="26"/>
    </row>
    <row r="5" spans="1:64" ht="11.25" thickBot="1">
      <c r="B5" s="910"/>
      <c r="C5" s="910"/>
      <c r="D5" s="910"/>
      <c r="E5" s="910"/>
      <c r="F5" s="910"/>
      <c r="G5" s="910"/>
      <c r="H5" s="910"/>
      <c r="I5" s="910"/>
      <c r="J5" s="910"/>
      <c r="K5" s="910"/>
      <c r="L5" s="910"/>
      <c r="N5" s="461"/>
      <c r="O5" s="291"/>
      <c r="P5" s="291"/>
      <c r="Q5" s="291"/>
      <c r="R5" s="291"/>
      <c r="S5" s="291"/>
      <c r="T5" s="291"/>
      <c r="U5" s="291"/>
      <c r="V5" s="291"/>
      <c r="W5" s="291"/>
      <c r="X5" s="291"/>
      <c r="Y5" s="291"/>
      <c r="Z5" s="291"/>
      <c r="AA5" s="462"/>
      <c r="AC5" s="578"/>
      <c r="AD5" s="575" t="s">
        <v>237</v>
      </c>
      <c r="AE5" s="575" t="s">
        <v>238</v>
      </c>
      <c r="AF5" s="575" t="s">
        <v>401</v>
      </c>
      <c r="AH5" s="578"/>
      <c r="AI5" s="575" t="s">
        <v>561</v>
      </c>
      <c r="AJ5" s="575" t="s">
        <v>562</v>
      </c>
      <c r="AK5" s="575" t="s">
        <v>401</v>
      </c>
      <c r="AL5" s="575" t="s">
        <v>558</v>
      </c>
      <c r="AN5" s="336" t="s">
        <v>691</v>
      </c>
      <c r="AP5" s="779" t="s">
        <v>692</v>
      </c>
      <c r="AQ5" s="779" t="s">
        <v>693</v>
      </c>
      <c r="AR5" s="779" t="s">
        <v>694</v>
      </c>
      <c r="AS5" s="336" t="s">
        <v>695</v>
      </c>
      <c r="BC5" s="134"/>
      <c r="BD5" s="28" t="s">
        <v>239</v>
      </c>
      <c r="BE5" s="29" t="s">
        <v>240</v>
      </c>
      <c r="BF5" s="30" t="s">
        <v>401</v>
      </c>
      <c r="BH5" s="134"/>
      <c r="BI5" s="28" t="s">
        <v>235</v>
      </c>
      <c r="BJ5" s="29" t="s">
        <v>236</v>
      </c>
      <c r="BK5" s="43" t="s">
        <v>401</v>
      </c>
      <c r="BL5" s="242" t="s">
        <v>558</v>
      </c>
    </row>
    <row r="6" spans="1:64" ht="11.25" thickBot="1">
      <c r="B6" s="910"/>
      <c r="C6" s="910"/>
      <c r="D6" s="910"/>
      <c r="E6" s="910"/>
      <c r="F6" s="910"/>
      <c r="G6" s="910"/>
      <c r="H6" s="910"/>
      <c r="I6" s="910"/>
      <c r="J6" s="910"/>
      <c r="K6" s="910"/>
      <c r="L6" s="910"/>
      <c r="N6" s="461"/>
      <c r="O6" s="291"/>
      <c r="P6" s="291"/>
      <c r="Q6" s="291"/>
      <c r="R6" s="291"/>
      <c r="S6" s="291"/>
      <c r="T6" s="291"/>
      <c r="U6" s="291"/>
      <c r="V6" s="291"/>
      <c r="W6" s="291"/>
      <c r="X6" s="291"/>
      <c r="Y6" s="291"/>
      <c r="Z6" s="291"/>
      <c r="AA6" s="462"/>
      <c r="AC6" s="575" t="s">
        <v>558</v>
      </c>
      <c r="AD6" s="761">
        <f>BD6</f>
        <v>8.2013047530288916E-2</v>
      </c>
      <c r="AE6" s="681">
        <f>BE6</f>
        <v>0.69804287045666358</v>
      </c>
      <c r="AF6" s="681">
        <f>BF6</f>
        <v>0.21994408201304752</v>
      </c>
      <c r="AH6" s="575" t="s">
        <v>558</v>
      </c>
      <c r="AI6" s="689">
        <f>BI6</f>
        <v>88</v>
      </c>
      <c r="AJ6" s="689">
        <f>BJ6</f>
        <v>749</v>
      </c>
      <c r="AK6" s="689">
        <f>BK6</f>
        <v>236</v>
      </c>
      <c r="AL6" s="689">
        <f>BL6</f>
        <v>1073</v>
      </c>
      <c r="AN6" s="336" t="s">
        <v>718</v>
      </c>
      <c r="AP6" s="779" t="s">
        <v>714</v>
      </c>
      <c r="AQ6" s="779" t="s">
        <v>697</v>
      </c>
      <c r="AR6" s="779"/>
      <c r="AS6" s="336" t="s">
        <v>756</v>
      </c>
      <c r="BC6" s="31" t="s">
        <v>558</v>
      </c>
      <c r="BD6" s="130">
        <f>+BI6/+$BL6</f>
        <v>8.2013047530288916E-2</v>
      </c>
      <c r="BE6" s="131">
        <f>+BJ6/+$BL6</f>
        <v>0.69804287045666358</v>
      </c>
      <c r="BF6" s="133">
        <f>+BK6/+$BL6</f>
        <v>0.21994408201304752</v>
      </c>
      <c r="BH6" s="31" t="s">
        <v>558</v>
      </c>
      <c r="BI6" s="38">
        <f>+集計・資料①!BU32</f>
        <v>88</v>
      </c>
      <c r="BJ6" s="39">
        <f>+集計・資料①!BV32</f>
        <v>749</v>
      </c>
      <c r="BK6" s="40">
        <f>+集計・資料①!BW32</f>
        <v>236</v>
      </c>
      <c r="BL6" s="41">
        <f>+SUM(BI6:BK6)</f>
        <v>1073</v>
      </c>
    </row>
    <row r="7" spans="1:64" ht="13.5" customHeight="1">
      <c r="B7" s="910"/>
      <c r="C7" s="910"/>
      <c r="D7" s="910"/>
      <c r="E7" s="910"/>
      <c r="F7" s="910"/>
      <c r="G7" s="910"/>
      <c r="H7" s="910"/>
      <c r="I7" s="910"/>
      <c r="J7" s="910"/>
      <c r="K7" s="910"/>
      <c r="L7" s="910"/>
      <c r="N7" s="461"/>
      <c r="O7" s="291"/>
      <c r="P7" s="291"/>
      <c r="Q7" s="291"/>
      <c r="R7" s="291"/>
      <c r="S7" s="291"/>
      <c r="T7" s="291"/>
      <c r="U7" s="291"/>
      <c r="V7" s="291"/>
      <c r="W7" s="291"/>
      <c r="X7" s="291"/>
      <c r="Y7" s="291"/>
      <c r="Z7" s="291"/>
      <c r="AA7" s="462"/>
      <c r="AH7" s="26"/>
      <c r="AI7" s="26"/>
      <c r="AJ7" s="26"/>
      <c r="AK7" s="26"/>
      <c r="AL7" s="26"/>
      <c r="AN7" s="336" t="str">
        <f>CONCATENATE(AN6,AP6,AQ6,AR6,AS6)</f>
        <v>業種別では、「医療・福祉」「情報通信業」において導入率が他の業種に比べ高い。</v>
      </c>
      <c r="BH7" s="26"/>
      <c r="BI7" s="26"/>
      <c r="BJ7" s="26"/>
      <c r="BK7" s="26"/>
      <c r="BL7" s="26"/>
    </row>
    <row r="8" spans="1:64">
      <c r="B8" s="910"/>
      <c r="C8" s="910"/>
      <c r="D8" s="910"/>
      <c r="E8" s="910"/>
      <c r="F8" s="910"/>
      <c r="G8" s="910"/>
      <c r="H8" s="910"/>
      <c r="I8" s="910"/>
      <c r="J8" s="910"/>
      <c r="K8" s="910"/>
      <c r="L8" s="910"/>
      <c r="N8" s="461"/>
      <c r="O8" s="291"/>
      <c r="P8" s="291"/>
      <c r="Q8" s="291"/>
      <c r="R8" s="291"/>
      <c r="S8" s="291"/>
      <c r="T8" s="291"/>
      <c r="U8" s="291"/>
      <c r="V8" s="291"/>
      <c r="W8" s="291"/>
      <c r="X8" s="291"/>
      <c r="Y8" s="291"/>
      <c r="Z8" s="291"/>
      <c r="AA8" s="462"/>
      <c r="AC8" s="282" t="s">
        <v>242</v>
      </c>
      <c r="AD8" s="26"/>
      <c r="AE8" s="26"/>
      <c r="AF8" s="26"/>
      <c r="AH8" s="282" t="s">
        <v>245</v>
      </c>
      <c r="AI8" s="26"/>
      <c r="AJ8" s="26"/>
      <c r="AK8" s="26"/>
      <c r="AL8" s="26"/>
      <c r="AN8" s="336" t="s">
        <v>698</v>
      </c>
      <c r="AP8" s="779" t="s">
        <v>751</v>
      </c>
      <c r="AQ8" s="779" t="s">
        <v>734</v>
      </c>
      <c r="AR8" s="779" t="s">
        <v>735</v>
      </c>
      <c r="BC8" s="282" t="s">
        <v>242</v>
      </c>
      <c r="BD8" s="26"/>
      <c r="BE8" s="26"/>
      <c r="BF8" s="26"/>
      <c r="BH8" s="282" t="s">
        <v>245</v>
      </c>
      <c r="BI8" s="26"/>
      <c r="BJ8" s="26"/>
      <c r="BK8" s="26"/>
      <c r="BL8" s="26"/>
    </row>
    <row r="9" spans="1:64" ht="11.25" thickBot="1">
      <c r="B9" s="910"/>
      <c r="C9" s="910"/>
      <c r="D9" s="910"/>
      <c r="E9" s="910"/>
      <c r="F9" s="910"/>
      <c r="G9" s="910"/>
      <c r="H9" s="910"/>
      <c r="I9" s="910"/>
      <c r="J9" s="910"/>
      <c r="K9" s="910"/>
      <c r="L9" s="910"/>
      <c r="N9" s="461"/>
      <c r="O9" s="291"/>
      <c r="P9" s="291"/>
      <c r="Q9" s="291"/>
      <c r="R9" s="291"/>
      <c r="S9" s="291"/>
      <c r="T9" s="291"/>
      <c r="U9" s="291"/>
      <c r="V9" s="291"/>
      <c r="W9" s="291"/>
      <c r="X9" s="291"/>
      <c r="Y9" s="291"/>
      <c r="Z9" s="291"/>
      <c r="AA9" s="462"/>
      <c r="AC9" s="26"/>
      <c r="AD9" s="26"/>
      <c r="AE9" s="26"/>
      <c r="AF9" s="26"/>
      <c r="AH9" s="26"/>
      <c r="AI9" s="26"/>
      <c r="AJ9" s="26"/>
      <c r="AK9" s="26"/>
      <c r="AL9" s="26"/>
      <c r="AN9" s="336" t="s">
        <v>755</v>
      </c>
      <c r="AP9" s="779" t="s">
        <v>705</v>
      </c>
      <c r="AQ9" s="779" t="s">
        <v>704</v>
      </c>
      <c r="AR9" s="779"/>
      <c r="AS9" s="336" t="s">
        <v>808</v>
      </c>
      <c r="BC9" s="26"/>
      <c r="BD9" s="26"/>
      <c r="BE9" s="26"/>
      <c r="BF9" s="26"/>
      <c r="BH9" s="26"/>
      <c r="BI9" s="26"/>
      <c r="BJ9" s="26"/>
      <c r="BK9" s="26"/>
      <c r="BL9" s="26"/>
    </row>
    <row r="10" spans="1:64" ht="11.25" thickBot="1">
      <c r="B10" s="910"/>
      <c r="C10" s="910"/>
      <c r="D10" s="910"/>
      <c r="E10" s="910"/>
      <c r="F10" s="910"/>
      <c r="G10" s="910"/>
      <c r="H10" s="910"/>
      <c r="I10" s="910"/>
      <c r="J10" s="910"/>
      <c r="K10" s="910"/>
      <c r="L10" s="910"/>
      <c r="N10" s="461"/>
      <c r="O10" s="291"/>
      <c r="P10" s="291"/>
      <c r="Q10" s="291"/>
      <c r="R10" s="291"/>
      <c r="S10" s="291"/>
      <c r="T10" s="291"/>
      <c r="U10" s="291"/>
      <c r="V10" s="291"/>
      <c r="W10" s="291"/>
      <c r="X10" s="291"/>
      <c r="Y10" s="291"/>
      <c r="Z10" s="291"/>
      <c r="AA10" s="462"/>
      <c r="AC10" s="575" t="s">
        <v>550</v>
      </c>
      <c r="AD10" s="575" t="s">
        <v>592</v>
      </c>
      <c r="AE10" s="575" t="s">
        <v>593</v>
      </c>
      <c r="AF10" s="575" t="s">
        <v>401</v>
      </c>
      <c r="AH10" s="575" t="s">
        <v>550</v>
      </c>
      <c r="AI10" s="575" t="s">
        <v>592</v>
      </c>
      <c r="AJ10" s="575" t="s">
        <v>593</v>
      </c>
      <c r="AK10" s="575" t="s">
        <v>401</v>
      </c>
      <c r="AL10" s="575" t="s">
        <v>558</v>
      </c>
      <c r="BC10" s="27" t="s">
        <v>550</v>
      </c>
      <c r="BD10" s="28" t="s">
        <v>592</v>
      </c>
      <c r="BE10" s="29" t="s">
        <v>593</v>
      </c>
      <c r="BF10" s="30" t="s">
        <v>401</v>
      </c>
      <c r="BH10" s="27" t="s">
        <v>550</v>
      </c>
      <c r="BI10" s="28" t="s">
        <v>235</v>
      </c>
      <c r="BJ10" s="29" t="s">
        <v>236</v>
      </c>
      <c r="BK10" s="43" t="s">
        <v>401</v>
      </c>
      <c r="BL10" s="32" t="s">
        <v>558</v>
      </c>
    </row>
    <row r="11" spans="1:64">
      <c r="B11" s="910"/>
      <c r="C11" s="910"/>
      <c r="D11" s="910"/>
      <c r="E11" s="910"/>
      <c r="F11" s="910"/>
      <c r="G11" s="910"/>
      <c r="H11" s="910"/>
      <c r="I11" s="910"/>
      <c r="J11" s="910"/>
      <c r="K11" s="910"/>
      <c r="L11" s="910"/>
      <c r="N11" s="461"/>
      <c r="O11" s="291"/>
      <c r="P11" s="291"/>
      <c r="Q11" s="291"/>
      <c r="R11" s="291"/>
      <c r="S11" s="291"/>
      <c r="T11" s="291"/>
      <c r="U11" s="291"/>
      <c r="V11" s="291"/>
      <c r="W11" s="291"/>
      <c r="X11" s="291"/>
      <c r="Y11" s="291"/>
      <c r="Z11" s="291"/>
      <c r="AA11" s="462"/>
      <c r="AC11" s="573" t="s">
        <v>403</v>
      </c>
      <c r="AD11" s="690">
        <f>BD23</f>
        <v>6.1674008810572688E-2</v>
      </c>
      <c r="AE11" s="681">
        <f>BE23</f>
        <v>0.52422907488986781</v>
      </c>
      <c r="AF11" s="681">
        <f>BF23</f>
        <v>0.41409691629955947</v>
      </c>
      <c r="AH11" s="573" t="s">
        <v>403</v>
      </c>
      <c r="AI11" s="689">
        <f>BI23</f>
        <v>14</v>
      </c>
      <c r="AJ11" s="689">
        <f>BJ23</f>
        <v>119</v>
      </c>
      <c r="AK11" s="689">
        <f>BK23</f>
        <v>94</v>
      </c>
      <c r="AL11" s="689">
        <f>BL23</f>
        <v>227</v>
      </c>
      <c r="AN11" s="336" t="str">
        <f>CONCATENATE(AN9,AP9,AQ9,AR9,AS9,AN10,AP10,AQ10,AR10,AS10)</f>
        <v>規模別では、「10～29人」「5～9人」の事業所において、導入率がやや高い。</v>
      </c>
      <c r="BC11" s="44" t="s">
        <v>557</v>
      </c>
      <c r="BD11" s="52" t="e">
        <f>+BI11/+$BL11</f>
        <v>#DIV/0!</v>
      </c>
      <c r="BE11" s="53" t="e">
        <f>+BJ11/+$BL11</f>
        <v>#DIV/0!</v>
      </c>
      <c r="BF11" s="47" t="e">
        <f>+BK11/+$BL11</f>
        <v>#DIV/0!</v>
      </c>
      <c r="BH11" s="44" t="s">
        <v>557</v>
      </c>
      <c r="BI11" s="48">
        <f>+集計・資料①!BU6</f>
        <v>0</v>
      </c>
      <c r="BJ11" s="49">
        <f>+集計・資料①!BV6</f>
        <v>0</v>
      </c>
      <c r="BK11" s="50">
        <f>+集計・資料①!BW6</f>
        <v>0</v>
      </c>
      <c r="BL11" s="51">
        <f>+SUM(BI11:BK11)</f>
        <v>0</v>
      </c>
    </row>
    <row r="12" spans="1:64">
      <c r="B12" s="910"/>
      <c r="C12" s="910"/>
      <c r="D12" s="910"/>
      <c r="E12" s="910"/>
      <c r="F12" s="910"/>
      <c r="G12" s="910"/>
      <c r="H12" s="910"/>
      <c r="I12" s="910"/>
      <c r="J12" s="910"/>
      <c r="K12" s="910"/>
      <c r="L12" s="910"/>
      <c r="N12" s="461"/>
      <c r="O12" s="291"/>
      <c r="P12" s="291"/>
      <c r="Q12" s="291"/>
      <c r="R12" s="291"/>
      <c r="S12" s="291"/>
      <c r="T12" s="291"/>
      <c r="U12" s="291"/>
      <c r="V12" s="291"/>
      <c r="W12" s="291"/>
      <c r="X12" s="291"/>
      <c r="Y12" s="291"/>
      <c r="Z12" s="291"/>
      <c r="AA12" s="462"/>
      <c r="AC12" s="683" t="s">
        <v>404</v>
      </c>
      <c r="AD12" s="690">
        <f>BD22</f>
        <v>7.1856287425149698E-2</v>
      </c>
      <c r="AE12" s="681">
        <f>BE22</f>
        <v>0.75449101796407181</v>
      </c>
      <c r="AF12" s="681">
        <f>BF22</f>
        <v>0.17365269461077845</v>
      </c>
      <c r="AH12" s="683" t="s">
        <v>404</v>
      </c>
      <c r="AI12" s="689">
        <f>BI22</f>
        <v>12</v>
      </c>
      <c r="AJ12" s="689">
        <f>BJ22</f>
        <v>126</v>
      </c>
      <c r="AK12" s="689">
        <f>BK22</f>
        <v>29</v>
      </c>
      <c r="AL12" s="689">
        <f>BL22</f>
        <v>167</v>
      </c>
      <c r="BC12" s="7" t="s">
        <v>544</v>
      </c>
      <c r="BD12" s="96">
        <f t="shared" ref="BD12:BD22" si="0">+BI12/+$BL12</f>
        <v>6.5420560747663545E-2</v>
      </c>
      <c r="BE12" s="72">
        <f t="shared" ref="BE12:BE22" si="1">+BJ12/+$BL12</f>
        <v>0.7009345794392523</v>
      </c>
      <c r="BF12" s="73">
        <f t="shared" ref="BF12:BF22" si="2">+BK12/+$BL12</f>
        <v>0.23364485981308411</v>
      </c>
      <c r="BH12" s="7" t="s">
        <v>544</v>
      </c>
      <c r="BI12" s="48">
        <f>+集計・資料①!BU8</f>
        <v>7</v>
      </c>
      <c r="BJ12" s="49">
        <f>+集計・資料①!BV8</f>
        <v>75</v>
      </c>
      <c r="BK12" s="50">
        <f>+集計・資料①!BW8</f>
        <v>25</v>
      </c>
      <c r="BL12" s="51">
        <f t="shared" ref="BL12:BL24" si="3">+SUM(BI12:BK12)</f>
        <v>107</v>
      </c>
    </row>
    <row r="13" spans="1:64">
      <c r="B13" s="910"/>
      <c r="C13" s="910"/>
      <c r="D13" s="910"/>
      <c r="E13" s="910"/>
      <c r="F13" s="910"/>
      <c r="G13" s="910"/>
      <c r="H13" s="910"/>
      <c r="I13" s="910"/>
      <c r="J13" s="910"/>
      <c r="K13" s="910"/>
      <c r="L13" s="910"/>
      <c r="N13" s="461"/>
      <c r="O13" s="291"/>
      <c r="P13" s="291"/>
      <c r="Q13" s="291"/>
      <c r="R13" s="291"/>
      <c r="S13" s="291"/>
      <c r="T13" s="291"/>
      <c r="U13" s="291"/>
      <c r="V13" s="291"/>
      <c r="W13" s="291"/>
      <c r="X13" s="291"/>
      <c r="Y13" s="291"/>
      <c r="Z13" s="291"/>
      <c r="AA13" s="462"/>
      <c r="AC13" s="573" t="s">
        <v>405</v>
      </c>
      <c r="AD13" s="761">
        <f>BD21</f>
        <v>0.16666666666666666</v>
      </c>
      <c r="AE13" s="681">
        <f>BE21</f>
        <v>0.66666666666666663</v>
      </c>
      <c r="AF13" s="681">
        <f>BF21</f>
        <v>0.16666666666666666</v>
      </c>
      <c r="AH13" s="573" t="s">
        <v>405</v>
      </c>
      <c r="AI13" s="689">
        <f>BI21</f>
        <v>1</v>
      </c>
      <c r="AJ13" s="689">
        <f>BJ21</f>
        <v>4</v>
      </c>
      <c r="AK13" s="689">
        <f>BK21</f>
        <v>1</v>
      </c>
      <c r="AL13" s="689">
        <f>BL21</f>
        <v>6</v>
      </c>
      <c r="BC13" s="7" t="s">
        <v>545</v>
      </c>
      <c r="BD13" s="96">
        <f t="shared" si="0"/>
        <v>8.1300813008130079E-2</v>
      </c>
      <c r="BE13" s="72">
        <f t="shared" si="1"/>
        <v>0.73983739837398377</v>
      </c>
      <c r="BF13" s="73">
        <f t="shared" si="2"/>
        <v>0.17886178861788618</v>
      </c>
      <c r="BH13" s="7" t="s">
        <v>545</v>
      </c>
      <c r="BI13" s="48">
        <f>+集計・資料①!BU10</f>
        <v>10</v>
      </c>
      <c r="BJ13" s="49">
        <f>+集計・資料①!BV10</f>
        <v>91</v>
      </c>
      <c r="BK13" s="50">
        <f>+集計・資料①!BW10</f>
        <v>22</v>
      </c>
      <c r="BL13" s="51">
        <f t="shared" si="3"/>
        <v>123</v>
      </c>
    </row>
    <row r="14" spans="1:64" ht="11.25" customHeight="1">
      <c r="B14" s="910"/>
      <c r="C14" s="910"/>
      <c r="D14" s="910"/>
      <c r="E14" s="910"/>
      <c r="F14" s="910"/>
      <c r="G14" s="910"/>
      <c r="H14" s="910"/>
      <c r="I14" s="910"/>
      <c r="J14" s="910"/>
      <c r="K14" s="910"/>
      <c r="L14" s="910"/>
      <c r="N14" s="461"/>
      <c r="O14" s="291"/>
      <c r="P14" s="291"/>
      <c r="Q14" s="291"/>
      <c r="R14" s="291"/>
      <c r="S14" s="291"/>
      <c r="T14" s="291"/>
      <c r="U14" s="291"/>
      <c r="V14" s="291"/>
      <c r="W14" s="291"/>
      <c r="X14" s="291"/>
      <c r="Y14" s="291"/>
      <c r="Z14" s="291"/>
      <c r="AA14" s="462"/>
      <c r="AC14" s="683" t="s">
        <v>406</v>
      </c>
      <c r="AD14" s="690">
        <f>BD20</f>
        <v>7.6923076923076927E-2</v>
      </c>
      <c r="AE14" s="681">
        <f>BE20</f>
        <v>0.84615384615384615</v>
      </c>
      <c r="AF14" s="681">
        <f>BF20</f>
        <v>7.6923076923076927E-2</v>
      </c>
      <c r="AH14" s="683" t="s">
        <v>406</v>
      </c>
      <c r="AI14" s="689">
        <f>BI20</f>
        <v>1</v>
      </c>
      <c r="AJ14" s="689">
        <f>BJ20</f>
        <v>11</v>
      </c>
      <c r="AK14" s="689">
        <f>BK20</f>
        <v>1</v>
      </c>
      <c r="AL14" s="689">
        <f>BL20</f>
        <v>13</v>
      </c>
      <c r="AN14" s="780" t="s">
        <v>699</v>
      </c>
      <c r="AO14" s="781"/>
      <c r="AP14" s="781"/>
      <c r="AQ14" s="781"/>
      <c r="AR14" s="781"/>
      <c r="AS14" s="781"/>
      <c r="AT14" s="781"/>
      <c r="AU14" s="781"/>
      <c r="AV14" s="781"/>
      <c r="AW14" s="781"/>
      <c r="AX14" s="781"/>
      <c r="AY14" s="781"/>
      <c r="BC14" s="7" t="s">
        <v>543</v>
      </c>
      <c r="BD14" s="96">
        <f t="shared" si="0"/>
        <v>8.6956521739130432E-2</v>
      </c>
      <c r="BE14" s="72">
        <f t="shared" si="1"/>
        <v>0.78260869565217395</v>
      </c>
      <c r="BF14" s="73">
        <f t="shared" si="2"/>
        <v>0.13043478260869565</v>
      </c>
      <c r="BH14" s="7" t="s">
        <v>543</v>
      </c>
      <c r="BI14" s="48">
        <f>+集計・資料①!BU12</f>
        <v>2</v>
      </c>
      <c r="BJ14" s="49">
        <f>+集計・資料①!BV12</f>
        <v>18</v>
      </c>
      <c r="BK14" s="50">
        <f>+集計・資料①!BW12</f>
        <v>3</v>
      </c>
      <c r="BL14" s="51">
        <f t="shared" si="3"/>
        <v>23</v>
      </c>
    </row>
    <row r="15" spans="1:64" ht="10.5" customHeight="1">
      <c r="B15" s="910"/>
      <c r="C15" s="910"/>
      <c r="D15" s="910"/>
      <c r="E15" s="910"/>
      <c r="F15" s="910"/>
      <c r="G15" s="910"/>
      <c r="H15" s="910"/>
      <c r="I15" s="910"/>
      <c r="J15" s="910"/>
      <c r="K15" s="910"/>
      <c r="L15" s="910"/>
      <c r="N15" s="461"/>
      <c r="O15" s="291"/>
      <c r="P15" s="291"/>
      <c r="Q15" s="291"/>
      <c r="R15" s="291"/>
      <c r="S15" s="291"/>
      <c r="T15" s="291"/>
      <c r="U15" s="291"/>
      <c r="V15" s="291"/>
      <c r="W15" s="291"/>
      <c r="X15" s="291"/>
      <c r="Y15" s="291"/>
      <c r="Z15" s="291"/>
      <c r="AA15" s="462"/>
      <c r="AC15" s="573" t="s">
        <v>407</v>
      </c>
      <c r="AD15" s="690">
        <f>BD19</f>
        <v>5.7894736842105263E-2</v>
      </c>
      <c r="AE15" s="681">
        <f>BE19</f>
        <v>0.74736842105263157</v>
      </c>
      <c r="AF15" s="681">
        <f>BF19</f>
        <v>0.19473684210526315</v>
      </c>
      <c r="AH15" s="573" t="s">
        <v>407</v>
      </c>
      <c r="AI15" s="689">
        <f>BI19</f>
        <v>11</v>
      </c>
      <c r="AJ15" s="689">
        <f>BJ19</f>
        <v>142</v>
      </c>
      <c r="AK15" s="689">
        <f>BK19</f>
        <v>37</v>
      </c>
      <c r="AL15" s="689">
        <f>BL19</f>
        <v>190</v>
      </c>
      <c r="AN15" s="833" t="str">
        <f>CONCATENATE("　",AN4,CHAR(10),"　",AN7,CHAR(10),"　",AN11)</f>
        <v>　パートタイマーの退職金制度について、「あり」と回答した事業所は全体で8.2%となった。
　業種別では、「医療・福祉」「情報通信業」において導入率が他の業種に比べ高い。
　規模別では、「10～29人」「5～9人」の事業所において、導入率がやや高い。</v>
      </c>
      <c r="AO15" s="833"/>
      <c r="AP15" s="833"/>
      <c r="AQ15" s="833"/>
      <c r="AR15" s="833"/>
      <c r="AS15" s="833"/>
      <c r="AT15" s="833"/>
      <c r="AU15" s="833"/>
      <c r="AV15" s="833"/>
      <c r="AW15" s="833"/>
      <c r="AX15" s="833"/>
      <c r="AY15" s="833"/>
      <c r="BC15" s="7" t="s">
        <v>542</v>
      </c>
      <c r="BD15" s="96">
        <f t="shared" si="0"/>
        <v>0.17333333333333334</v>
      </c>
      <c r="BE15" s="72">
        <f t="shared" si="1"/>
        <v>0.76666666666666672</v>
      </c>
      <c r="BF15" s="73">
        <f t="shared" si="2"/>
        <v>0.06</v>
      </c>
      <c r="BH15" s="7" t="s">
        <v>542</v>
      </c>
      <c r="BI15" s="48">
        <f>+集計・資料①!BU14</f>
        <v>26</v>
      </c>
      <c r="BJ15" s="49">
        <f>+集計・資料①!BV14</f>
        <v>115</v>
      </c>
      <c r="BK15" s="50">
        <f>+集計・資料①!BW14</f>
        <v>9</v>
      </c>
      <c r="BL15" s="51">
        <f t="shared" si="3"/>
        <v>150</v>
      </c>
    </row>
    <row r="16" spans="1:64" ht="11.25" customHeight="1">
      <c r="B16" s="910"/>
      <c r="C16" s="910"/>
      <c r="D16" s="910"/>
      <c r="E16" s="910"/>
      <c r="F16" s="910"/>
      <c r="G16" s="910"/>
      <c r="H16" s="910"/>
      <c r="I16" s="910"/>
      <c r="J16" s="910"/>
      <c r="K16" s="910"/>
      <c r="L16" s="910"/>
      <c r="N16" s="463"/>
      <c r="O16" s="464"/>
      <c r="P16" s="464"/>
      <c r="Q16" s="464"/>
      <c r="R16" s="464"/>
      <c r="S16" s="464"/>
      <c r="T16" s="464"/>
      <c r="U16" s="464"/>
      <c r="V16" s="464"/>
      <c r="W16" s="464"/>
      <c r="X16" s="464"/>
      <c r="Y16" s="464"/>
      <c r="Z16" s="464"/>
      <c r="AA16" s="465"/>
      <c r="AC16" s="683" t="s">
        <v>685</v>
      </c>
      <c r="AD16" s="690">
        <f>BD18</f>
        <v>0.125</v>
      </c>
      <c r="AE16" s="681">
        <f>BE18</f>
        <v>0.5625</v>
      </c>
      <c r="AF16" s="681">
        <f>BF18</f>
        <v>0.3125</v>
      </c>
      <c r="AH16" s="683" t="s">
        <v>408</v>
      </c>
      <c r="AI16" s="689">
        <f>BI18</f>
        <v>2</v>
      </c>
      <c r="AJ16" s="689">
        <f>BJ18</f>
        <v>9</v>
      </c>
      <c r="AK16" s="689">
        <f>BK18</f>
        <v>5</v>
      </c>
      <c r="AL16" s="689">
        <f>BL18</f>
        <v>16</v>
      </c>
      <c r="AN16" s="833"/>
      <c r="AO16" s="833"/>
      <c r="AP16" s="833"/>
      <c r="AQ16" s="833"/>
      <c r="AR16" s="833"/>
      <c r="AS16" s="833"/>
      <c r="AT16" s="833"/>
      <c r="AU16" s="833"/>
      <c r="AV16" s="833"/>
      <c r="AW16" s="833"/>
      <c r="AX16" s="833"/>
      <c r="AY16" s="833"/>
      <c r="BC16" s="7" t="s">
        <v>541</v>
      </c>
      <c r="BD16" s="96">
        <f t="shared" si="0"/>
        <v>6.0606060606060608E-2</v>
      </c>
      <c r="BE16" s="72">
        <f t="shared" si="1"/>
        <v>0.84848484848484851</v>
      </c>
      <c r="BF16" s="73">
        <f t="shared" si="2"/>
        <v>9.0909090909090912E-2</v>
      </c>
      <c r="BH16" s="7" t="s">
        <v>541</v>
      </c>
      <c r="BI16" s="48">
        <f>+集計・資料①!BU16</f>
        <v>2</v>
      </c>
      <c r="BJ16" s="49">
        <f>+集計・資料①!BV16</f>
        <v>28</v>
      </c>
      <c r="BK16" s="50">
        <f>+集計・資料①!BW16</f>
        <v>3</v>
      </c>
      <c r="BL16" s="51">
        <f t="shared" si="3"/>
        <v>33</v>
      </c>
    </row>
    <row r="17" spans="1:64" ht="10.5" customHeight="1">
      <c r="AC17" s="573" t="s">
        <v>409</v>
      </c>
      <c r="AD17" s="690">
        <f>BD17</f>
        <v>0</v>
      </c>
      <c r="AE17" s="681">
        <f>BE17</f>
        <v>0.61111111111111116</v>
      </c>
      <c r="AF17" s="681">
        <f>BF17</f>
        <v>0.3888888888888889</v>
      </c>
      <c r="AH17" s="573" t="s">
        <v>409</v>
      </c>
      <c r="AI17" s="689">
        <f>BI17</f>
        <v>0</v>
      </c>
      <c r="AJ17" s="689">
        <f>BJ17</f>
        <v>11</v>
      </c>
      <c r="AK17" s="689">
        <f>BK17</f>
        <v>7</v>
      </c>
      <c r="AL17" s="689">
        <f>BL17</f>
        <v>18</v>
      </c>
      <c r="AN17" s="833"/>
      <c r="AO17" s="833"/>
      <c r="AP17" s="833"/>
      <c r="AQ17" s="833"/>
      <c r="AR17" s="833"/>
      <c r="AS17" s="833"/>
      <c r="AT17" s="833"/>
      <c r="AU17" s="833"/>
      <c r="AV17" s="833"/>
      <c r="AW17" s="833"/>
      <c r="AX17" s="833"/>
      <c r="AY17" s="833"/>
      <c r="BC17" s="7" t="s">
        <v>546</v>
      </c>
      <c r="BD17" s="96">
        <f t="shared" si="0"/>
        <v>0</v>
      </c>
      <c r="BE17" s="72">
        <f t="shared" si="1"/>
        <v>0.61111111111111116</v>
      </c>
      <c r="BF17" s="73">
        <f t="shared" si="2"/>
        <v>0.3888888888888889</v>
      </c>
      <c r="BH17" s="7" t="s">
        <v>546</v>
      </c>
      <c r="BI17" s="48">
        <f>+集計・資料①!BU18</f>
        <v>0</v>
      </c>
      <c r="BJ17" s="49">
        <f>+集計・資料①!BV18</f>
        <v>11</v>
      </c>
      <c r="BK17" s="50">
        <f>+集計・資料①!BW18</f>
        <v>7</v>
      </c>
      <c r="BL17" s="51">
        <f t="shared" si="3"/>
        <v>18</v>
      </c>
    </row>
    <row r="18" spans="1:64" ht="10.5" customHeight="1">
      <c r="A18" s="458"/>
      <c r="B18" s="459"/>
      <c r="C18" s="459"/>
      <c r="D18" s="459"/>
      <c r="E18" s="459"/>
      <c r="F18" s="459"/>
      <c r="G18" s="459"/>
      <c r="H18" s="459"/>
      <c r="I18" s="459"/>
      <c r="J18" s="459"/>
      <c r="K18" s="459"/>
      <c r="L18" s="459"/>
      <c r="M18" s="459"/>
      <c r="N18" s="459"/>
      <c r="O18" s="459"/>
      <c r="P18" s="459"/>
      <c r="Q18" s="459"/>
      <c r="R18" s="459"/>
      <c r="S18" s="459"/>
      <c r="T18" s="459"/>
      <c r="U18" s="459"/>
      <c r="V18" s="459"/>
      <c r="W18" s="459"/>
      <c r="X18" s="459"/>
      <c r="Y18" s="459"/>
      <c r="Z18" s="459"/>
      <c r="AA18" s="460"/>
      <c r="AC18" s="683" t="s">
        <v>410</v>
      </c>
      <c r="AD18" s="690">
        <f>BD16</f>
        <v>6.0606060606060608E-2</v>
      </c>
      <c r="AE18" s="681">
        <f>BE16</f>
        <v>0.84848484848484851</v>
      </c>
      <c r="AF18" s="681">
        <f>BF16</f>
        <v>9.0909090909090912E-2</v>
      </c>
      <c r="AH18" s="683" t="s">
        <v>410</v>
      </c>
      <c r="AI18" s="689">
        <f>BI16</f>
        <v>2</v>
      </c>
      <c r="AJ18" s="689">
        <f>BJ16</f>
        <v>28</v>
      </c>
      <c r="AK18" s="689">
        <f>BK16</f>
        <v>3</v>
      </c>
      <c r="AL18" s="689">
        <f>BL16</f>
        <v>33</v>
      </c>
      <c r="AN18" s="833"/>
      <c r="AO18" s="833"/>
      <c r="AP18" s="833"/>
      <c r="AQ18" s="833"/>
      <c r="AR18" s="833"/>
      <c r="AS18" s="833"/>
      <c r="AT18" s="833"/>
      <c r="AU18" s="833"/>
      <c r="AV18" s="833"/>
      <c r="AW18" s="833"/>
      <c r="AX18" s="833"/>
      <c r="AY18" s="833"/>
      <c r="BC18" s="7" t="s">
        <v>540</v>
      </c>
      <c r="BD18" s="96">
        <f t="shared" si="0"/>
        <v>0.125</v>
      </c>
      <c r="BE18" s="72">
        <f t="shared" si="1"/>
        <v>0.5625</v>
      </c>
      <c r="BF18" s="73">
        <f t="shared" si="2"/>
        <v>0.3125</v>
      </c>
      <c r="BH18" s="7" t="s">
        <v>540</v>
      </c>
      <c r="BI18" s="48">
        <f>+集計・資料①!BU20</f>
        <v>2</v>
      </c>
      <c r="BJ18" s="49">
        <f>+集計・資料①!BV20</f>
        <v>9</v>
      </c>
      <c r="BK18" s="50">
        <f>+集計・資料①!BW20</f>
        <v>5</v>
      </c>
      <c r="BL18" s="51">
        <f t="shared" si="3"/>
        <v>16</v>
      </c>
    </row>
    <row r="19" spans="1:64" ht="10.5" customHeight="1">
      <c r="A19" s="461"/>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462"/>
      <c r="AC19" s="573" t="s">
        <v>411</v>
      </c>
      <c r="AD19" s="761">
        <f>BD15</f>
        <v>0.17333333333333334</v>
      </c>
      <c r="AE19" s="681">
        <f>BE15</f>
        <v>0.76666666666666672</v>
      </c>
      <c r="AF19" s="681">
        <f>BF15</f>
        <v>0.06</v>
      </c>
      <c r="AH19" s="573" t="s">
        <v>411</v>
      </c>
      <c r="AI19" s="689">
        <f>BI15</f>
        <v>26</v>
      </c>
      <c r="AJ19" s="689">
        <f>BJ15</f>
        <v>115</v>
      </c>
      <c r="AK19" s="689">
        <f>BK15</f>
        <v>9</v>
      </c>
      <c r="AL19" s="689">
        <f>BL15</f>
        <v>150</v>
      </c>
      <c r="AN19" s="833"/>
      <c r="AO19" s="833"/>
      <c r="AP19" s="833"/>
      <c r="AQ19" s="833"/>
      <c r="AR19" s="833"/>
      <c r="AS19" s="833"/>
      <c r="AT19" s="833"/>
      <c r="AU19" s="833"/>
      <c r="AV19" s="833"/>
      <c r="AW19" s="833"/>
      <c r="AX19" s="833"/>
      <c r="AY19" s="833"/>
      <c r="BC19" s="7" t="s">
        <v>539</v>
      </c>
      <c r="BD19" s="96">
        <f t="shared" si="0"/>
        <v>5.7894736842105263E-2</v>
      </c>
      <c r="BE19" s="72">
        <f t="shared" si="1"/>
        <v>0.74736842105263157</v>
      </c>
      <c r="BF19" s="73">
        <f t="shared" si="2"/>
        <v>0.19473684210526315</v>
      </c>
      <c r="BH19" s="7" t="s">
        <v>539</v>
      </c>
      <c r="BI19" s="48">
        <f>+集計・資料①!BU22</f>
        <v>11</v>
      </c>
      <c r="BJ19" s="49">
        <f>+集計・資料①!BV22</f>
        <v>142</v>
      </c>
      <c r="BK19" s="50">
        <f>+集計・資料①!BW22</f>
        <v>37</v>
      </c>
      <c r="BL19" s="51">
        <f t="shared" si="3"/>
        <v>190</v>
      </c>
    </row>
    <row r="20" spans="1:64" ht="10.5" customHeight="1">
      <c r="A20" s="461"/>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462"/>
      <c r="AC20" s="683" t="s">
        <v>412</v>
      </c>
      <c r="AD20" s="690">
        <f>BD14</f>
        <v>8.6956521739130432E-2</v>
      </c>
      <c r="AE20" s="681">
        <f>BE14</f>
        <v>0.78260869565217395</v>
      </c>
      <c r="AF20" s="681">
        <f>BF14</f>
        <v>0.13043478260869565</v>
      </c>
      <c r="AH20" s="683" t="s">
        <v>412</v>
      </c>
      <c r="AI20" s="689">
        <f>BI14</f>
        <v>2</v>
      </c>
      <c r="AJ20" s="689">
        <f>BJ14</f>
        <v>18</v>
      </c>
      <c r="AK20" s="689">
        <f>BK14</f>
        <v>3</v>
      </c>
      <c r="AL20" s="689">
        <f>BL14</f>
        <v>23</v>
      </c>
      <c r="AN20" s="833"/>
      <c r="AO20" s="833"/>
      <c r="AP20" s="833"/>
      <c r="AQ20" s="833"/>
      <c r="AR20" s="833"/>
      <c r="AS20" s="833"/>
      <c r="AT20" s="833"/>
      <c r="AU20" s="833"/>
      <c r="AV20" s="833"/>
      <c r="AW20" s="833"/>
      <c r="AX20" s="833"/>
      <c r="AY20" s="833"/>
      <c r="BC20" s="7" t="s">
        <v>538</v>
      </c>
      <c r="BD20" s="96">
        <f t="shared" si="0"/>
        <v>7.6923076923076927E-2</v>
      </c>
      <c r="BE20" s="72">
        <f t="shared" si="1"/>
        <v>0.84615384615384615</v>
      </c>
      <c r="BF20" s="73">
        <f t="shared" si="2"/>
        <v>7.6923076923076927E-2</v>
      </c>
      <c r="BH20" s="7" t="s">
        <v>538</v>
      </c>
      <c r="BI20" s="48">
        <f>+集計・資料①!BU24</f>
        <v>1</v>
      </c>
      <c r="BJ20" s="49">
        <f>+集計・資料①!BV24</f>
        <v>11</v>
      </c>
      <c r="BK20" s="50">
        <f>+集計・資料①!BW24</f>
        <v>1</v>
      </c>
      <c r="BL20" s="51">
        <f t="shared" si="3"/>
        <v>13</v>
      </c>
    </row>
    <row r="21" spans="1:64" ht="10.5" customHeight="1">
      <c r="A21" s="461"/>
      <c r="B21" s="291"/>
      <c r="C21" s="291"/>
      <c r="D21" s="291"/>
      <c r="E21" s="291"/>
      <c r="F21" s="291"/>
      <c r="G21" s="291"/>
      <c r="H21" s="291"/>
      <c r="I21" s="291"/>
      <c r="J21" s="291"/>
      <c r="K21" s="291"/>
      <c r="L21" s="291"/>
      <c r="M21" s="291"/>
      <c r="N21" s="291"/>
      <c r="O21" s="291"/>
      <c r="P21" s="291"/>
      <c r="Q21" s="291"/>
      <c r="R21" s="291"/>
      <c r="S21" s="291"/>
      <c r="T21" s="291"/>
      <c r="U21" s="291"/>
      <c r="V21" s="291"/>
      <c r="W21" s="291"/>
      <c r="X21" s="291"/>
      <c r="Y21" s="291"/>
      <c r="Z21" s="291"/>
      <c r="AA21" s="462"/>
      <c r="AC21" s="573" t="s">
        <v>413</v>
      </c>
      <c r="AD21" s="690">
        <f>BD13</f>
        <v>8.1300813008130079E-2</v>
      </c>
      <c r="AE21" s="681">
        <f>BE13</f>
        <v>0.73983739837398377</v>
      </c>
      <c r="AF21" s="681">
        <f>BF13</f>
        <v>0.17886178861788618</v>
      </c>
      <c r="AH21" s="573" t="s">
        <v>413</v>
      </c>
      <c r="AI21" s="689">
        <f>BI13</f>
        <v>10</v>
      </c>
      <c r="AJ21" s="689">
        <f>BJ13</f>
        <v>91</v>
      </c>
      <c r="AK21" s="689">
        <f>BK13</f>
        <v>22</v>
      </c>
      <c r="AL21" s="689">
        <f>BL13</f>
        <v>123</v>
      </c>
      <c r="AN21" s="833"/>
      <c r="AO21" s="833"/>
      <c r="AP21" s="833"/>
      <c r="AQ21" s="833"/>
      <c r="AR21" s="833"/>
      <c r="AS21" s="833"/>
      <c r="AT21" s="833"/>
      <c r="AU21" s="833"/>
      <c r="AV21" s="833"/>
      <c r="AW21" s="833"/>
      <c r="AX21" s="833"/>
      <c r="AY21" s="833"/>
      <c r="BC21" s="7" t="s">
        <v>537</v>
      </c>
      <c r="BD21" s="96">
        <f t="shared" si="0"/>
        <v>0.16666666666666666</v>
      </c>
      <c r="BE21" s="72">
        <f t="shared" si="1"/>
        <v>0.66666666666666663</v>
      </c>
      <c r="BF21" s="73">
        <f t="shared" si="2"/>
        <v>0.16666666666666666</v>
      </c>
      <c r="BH21" s="7" t="s">
        <v>537</v>
      </c>
      <c r="BI21" s="48">
        <f>+集計・資料①!BU26</f>
        <v>1</v>
      </c>
      <c r="BJ21" s="49">
        <f>+集計・資料①!BV26</f>
        <v>4</v>
      </c>
      <c r="BK21" s="50">
        <f>+集計・資料①!BW26</f>
        <v>1</v>
      </c>
      <c r="BL21" s="51">
        <f t="shared" si="3"/>
        <v>6</v>
      </c>
    </row>
    <row r="22" spans="1:64" ht="10.5" customHeight="1">
      <c r="A22" s="461"/>
      <c r="B22" s="291"/>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462"/>
      <c r="AC22" s="683" t="s">
        <v>414</v>
      </c>
      <c r="AD22" s="757">
        <f>BD12</f>
        <v>6.5420560747663545E-2</v>
      </c>
      <c r="AE22" s="681">
        <f>BE12</f>
        <v>0.7009345794392523</v>
      </c>
      <c r="AF22" s="681">
        <f>BF12</f>
        <v>0.23364485981308411</v>
      </c>
      <c r="AH22" s="683" t="s">
        <v>414</v>
      </c>
      <c r="AI22" s="689">
        <f>BI12</f>
        <v>7</v>
      </c>
      <c r="AJ22" s="689">
        <f>BJ12</f>
        <v>75</v>
      </c>
      <c r="AK22" s="689">
        <f>BK12</f>
        <v>25</v>
      </c>
      <c r="AL22" s="689">
        <f>BL12</f>
        <v>107</v>
      </c>
      <c r="AN22" s="833"/>
      <c r="AO22" s="833"/>
      <c r="AP22" s="833"/>
      <c r="AQ22" s="833"/>
      <c r="AR22" s="833"/>
      <c r="AS22" s="833"/>
      <c r="AT22" s="833"/>
      <c r="AU22" s="833"/>
      <c r="AV22" s="833"/>
      <c r="AW22" s="833"/>
      <c r="AX22" s="833"/>
      <c r="AY22" s="833"/>
      <c r="BC22" s="16" t="s">
        <v>547</v>
      </c>
      <c r="BD22" s="96">
        <f t="shared" si="0"/>
        <v>7.1856287425149698E-2</v>
      </c>
      <c r="BE22" s="72">
        <f t="shared" si="1"/>
        <v>0.75449101796407181</v>
      </c>
      <c r="BF22" s="73">
        <f t="shared" si="2"/>
        <v>0.17365269461077845</v>
      </c>
      <c r="BH22" s="16" t="s">
        <v>547</v>
      </c>
      <c r="BI22" s="48">
        <f>+集計・資料①!BU28</f>
        <v>12</v>
      </c>
      <c r="BJ22" s="49">
        <f>+集計・資料①!BV28</f>
        <v>126</v>
      </c>
      <c r="BK22" s="50">
        <f>+集計・資料①!BW28</f>
        <v>29</v>
      </c>
      <c r="BL22" s="51">
        <f t="shared" si="3"/>
        <v>167</v>
      </c>
    </row>
    <row r="23" spans="1:64" ht="14.25" customHeight="1" thickBot="1">
      <c r="A23" s="461"/>
      <c r="B23" s="291"/>
      <c r="C23" s="291"/>
      <c r="D23" s="291"/>
      <c r="E23" s="291"/>
      <c r="F23" s="291"/>
      <c r="G23" s="291"/>
      <c r="H23" s="291"/>
      <c r="I23" s="291"/>
      <c r="J23" s="291"/>
      <c r="K23" s="291"/>
      <c r="L23" s="291"/>
      <c r="M23" s="291"/>
      <c r="N23" s="291"/>
      <c r="O23" s="291"/>
      <c r="P23" s="291"/>
      <c r="Q23" s="291"/>
      <c r="R23" s="291"/>
      <c r="S23" s="291"/>
      <c r="T23" s="291"/>
      <c r="U23" s="291"/>
      <c r="V23" s="291"/>
      <c r="W23" s="291"/>
      <c r="X23" s="291"/>
      <c r="Y23" s="291"/>
      <c r="Z23" s="291"/>
      <c r="AA23" s="462"/>
      <c r="AC23" s="573" t="s">
        <v>23</v>
      </c>
      <c r="AD23" s="681" t="e">
        <f>BD11</f>
        <v>#DIV/0!</v>
      </c>
      <c r="AE23" s="681" t="e">
        <f>BE11</f>
        <v>#DIV/0!</v>
      </c>
      <c r="AF23" s="681" t="e">
        <f>BF11</f>
        <v>#DIV/0!</v>
      </c>
      <c r="AH23" s="573" t="s">
        <v>23</v>
      </c>
      <c r="AI23" s="689">
        <f>BI11</f>
        <v>0</v>
      </c>
      <c r="AJ23" s="689">
        <f>BJ11</f>
        <v>0</v>
      </c>
      <c r="AK23" s="689">
        <f>BK11</f>
        <v>0</v>
      </c>
      <c r="AL23" s="689">
        <f>BL11</f>
        <v>0</v>
      </c>
      <c r="AN23" s="833"/>
      <c r="AO23" s="833"/>
      <c r="AP23" s="833"/>
      <c r="AQ23" s="833"/>
      <c r="AR23" s="833"/>
      <c r="AS23" s="833"/>
      <c r="AT23" s="833"/>
      <c r="AU23" s="833"/>
      <c r="AV23" s="833"/>
      <c r="AW23" s="833"/>
      <c r="AX23" s="833"/>
      <c r="AY23" s="833"/>
      <c r="BC23" s="10" t="s">
        <v>548</v>
      </c>
      <c r="BD23" s="55">
        <f>BI23/BL23</f>
        <v>6.1674008810572688E-2</v>
      </c>
      <c r="BE23" s="56">
        <f>BJ23/BL23</f>
        <v>0.52422907488986781</v>
      </c>
      <c r="BF23" s="57">
        <f>BK23/BL23</f>
        <v>0.41409691629955947</v>
      </c>
      <c r="BH23" s="8" t="s">
        <v>548</v>
      </c>
      <c r="BI23" s="58">
        <f>+集計・資料①!BU30</f>
        <v>14</v>
      </c>
      <c r="BJ23" s="59">
        <f>+集計・資料①!BV30</f>
        <v>119</v>
      </c>
      <c r="BK23" s="60">
        <f>+集計・資料①!BW30</f>
        <v>94</v>
      </c>
      <c r="BL23" s="61">
        <f t="shared" si="3"/>
        <v>227</v>
      </c>
    </row>
    <row r="24" spans="1:64" ht="12" customHeight="1" thickTop="1" thickBot="1">
      <c r="A24" s="461"/>
      <c r="B24" s="291"/>
      <c r="C24" s="291"/>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462"/>
      <c r="AH24" s="575" t="s">
        <v>556</v>
      </c>
      <c r="AI24" s="704">
        <f>SUM(AI11:AI23)</f>
        <v>88</v>
      </c>
      <c r="AJ24" s="704">
        <f>SUM(AJ11:AJ23)</f>
        <v>749</v>
      </c>
      <c r="AK24" s="704">
        <f>SUM(AK11:AK23)</f>
        <v>236</v>
      </c>
      <c r="AL24" s="704">
        <f>SUM(AL11:AL23)</f>
        <v>1073</v>
      </c>
      <c r="AN24" s="833"/>
      <c r="AO24" s="833"/>
      <c r="AP24" s="833"/>
      <c r="AQ24" s="833"/>
      <c r="AR24" s="833"/>
      <c r="AS24" s="833"/>
      <c r="AT24" s="833"/>
      <c r="AU24" s="833"/>
      <c r="AV24" s="833"/>
      <c r="AW24" s="833"/>
      <c r="AX24" s="833"/>
      <c r="AY24" s="833"/>
      <c r="BH24" s="33" t="s">
        <v>556</v>
      </c>
      <c r="BI24" s="482">
        <f>+SUM(BI11:BI23)</f>
        <v>88</v>
      </c>
      <c r="BJ24" s="483">
        <f>+SUM(BJ11:BJ23)</f>
        <v>749</v>
      </c>
      <c r="BK24" s="328">
        <f>+SUM(BK11:BK23)</f>
        <v>236</v>
      </c>
      <c r="BL24" s="65">
        <f t="shared" si="3"/>
        <v>1073</v>
      </c>
    </row>
    <row r="25" spans="1:64" ht="10.5" customHeight="1">
      <c r="A25" s="461"/>
      <c r="B25" s="291"/>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462"/>
      <c r="AH25" s="254"/>
      <c r="AI25" s="26"/>
      <c r="AJ25" s="26"/>
      <c r="AK25" s="26"/>
      <c r="AL25" s="26"/>
      <c r="AN25" s="833"/>
      <c r="AO25" s="833"/>
      <c r="AP25" s="833"/>
      <c r="AQ25" s="833"/>
      <c r="AR25" s="833"/>
      <c r="AS25" s="833"/>
      <c r="AT25" s="833"/>
      <c r="AU25" s="833"/>
      <c r="AV25" s="833"/>
      <c r="AW25" s="833"/>
      <c r="AX25" s="833"/>
      <c r="AY25" s="833"/>
      <c r="BH25" s="254"/>
      <c r="BI25" s="26"/>
      <c r="BJ25" s="26"/>
      <c r="BK25" s="26"/>
      <c r="BL25" s="26"/>
    </row>
    <row r="26" spans="1:64" ht="10.5" customHeight="1">
      <c r="A26" s="461"/>
      <c r="B26" s="291"/>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462"/>
      <c r="AC26" s="282" t="s">
        <v>243</v>
      </c>
      <c r="AD26" s="255"/>
      <c r="AE26" s="255"/>
      <c r="AF26" s="255"/>
      <c r="AH26" s="282" t="s">
        <v>246</v>
      </c>
      <c r="AI26" s="255"/>
      <c r="AJ26" s="255"/>
      <c r="AK26" s="255"/>
      <c r="AL26" s="26"/>
      <c r="AN26" s="833"/>
      <c r="AO26" s="833"/>
      <c r="AP26" s="833"/>
      <c r="AQ26" s="833"/>
      <c r="AR26" s="833"/>
      <c r="AS26" s="833"/>
      <c r="AT26" s="833"/>
      <c r="AU26" s="833"/>
      <c r="AV26" s="833"/>
      <c r="AW26" s="833"/>
      <c r="AX26" s="833"/>
      <c r="AY26" s="833"/>
      <c r="BC26" s="282" t="s">
        <v>243</v>
      </c>
      <c r="BD26" s="255"/>
      <c r="BE26" s="255"/>
      <c r="BF26" s="255"/>
      <c r="BH26" s="282" t="s">
        <v>246</v>
      </c>
      <c r="BI26" s="255"/>
      <c r="BJ26" s="255"/>
      <c r="BK26" s="255"/>
      <c r="BL26" s="26"/>
    </row>
    <row r="27" spans="1:64" ht="11.25" customHeight="1" thickBot="1">
      <c r="A27" s="461"/>
      <c r="B27" s="291"/>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462"/>
      <c r="AC27" s="254"/>
      <c r="AD27" s="255"/>
      <c r="AE27" s="255"/>
      <c r="AF27" s="255"/>
      <c r="AH27" s="254"/>
      <c r="AI27" s="255"/>
      <c r="AJ27" s="255"/>
      <c r="AK27" s="255"/>
      <c r="AL27" s="26"/>
      <c r="AN27" s="833"/>
      <c r="AO27" s="833"/>
      <c r="AP27" s="833"/>
      <c r="AQ27" s="833"/>
      <c r="AR27" s="833"/>
      <c r="AS27" s="833"/>
      <c r="AT27" s="833"/>
      <c r="AU27" s="833"/>
      <c r="AV27" s="833"/>
      <c r="AW27" s="833"/>
      <c r="AX27" s="833"/>
      <c r="AY27" s="833"/>
      <c r="BC27" s="254"/>
      <c r="BD27" s="255"/>
      <c r="BE27" s="255"/>
      <c r="BF27" s="255"/>
      <c r="BH27" s="254"/>
      <c r="BI27" s="255"/>
      <c r="BJ27" s="255"/>
      <c r="BK27" s="255"/>
      <c r="BL27" s="26"/>
    </row>
    <row r="28" spans="1:64" ht="11.25" thickBot="1">
      <c r="A28" s="461"/>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462"/>
      <c r="AC28" s="575" t="s">
        <v>8</v>
      </c>
      <c r="AD28" s="575" t="s">
        <v>384</v>
      </c>
      <c r="AE28" s="575" t="s">
        <v>385</v>
      </c>
      <c r="AF28" s="575" t="s">
        <v>401</v>
      </c>
      <c r="AH28" s="575" t="s">
        <v>8</v>
      </c>
      <c r="AI28" s="575" t="s">
        <v>384</v>
      </c>
      <c r="AJ28" s="575" t="s">
        <v>385</v>
      </c>
      <c r="AK28" s="575" t="s">
        <v>401</v>
      </c>
      <c r="AL28" s="575" t="s">
        <v>558</v>
      </c>
      <c r="BC28" s="31" t="s">
        <v>8</v>
      </c>
      <c r="BD28" s="28" t="s">
        <v>384</v>
      </c>
      <c r="BE28" s="29" t="s">
        <v>385</v>
      </c>
      <c r="BF28" s="30" t="s">
        <v>401</v>
      </c>
      <c r="BH28" s="31" t="s">
        <v>8</v>
      </c>
      <c r="BI28" s="263" t="s">
        <v>235</v>
      </c>
      <c r="BJ28" s="292" t="s">
        <v>236</v>
      </c>
      <c r="BK28" s="104" t="s">
        <v>401</v>
      </c>
      <c r="BL28" s="242" t="s">
        <v>558</v>
      </c>
    </row>
    <row r="29" spans="1:64">
      <c r="A29" s="461"/>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462"/>
      <c r="AC29" s="577" t="s">
        <v>415</v>
      </c>
      <c r="AD29" s="681">
        <f>BD34</f>
        <v>7.1428571428571425E-2</v>
      </c>
      <c r="AE29" s="681">
        <f>BE34</f>
        <v>0.6785714285714286</v>
      </c>
      <c r="AF29" s="681">
        <f>BF34</f>
        <v>0.25</v>
      </c>
      <c r="AH29" s="577" t="s">
        <v>415</v>
      </c>
      <c r="AI29" s="689">
        <f>BI34</f>
        <v>34</v>
      </c>
      <c r="AJ29" s="689">
        <f>BJ34</f>
        <v>323</v>
      </c>
      <c r="AK29" s="689">
        <f>BK34</f>
        <v>119</v>
      </c>
      <c r="AL29" s="689">
        <f>BL34</f>
        <v>476</v>
      </c>
      <c r="BC29" s="106" t="s">
        <v>555</v>
      </c>
      <c r="BD29" s="52">
        <f t="shared" ref="BD29:BF34" si="4">+BI29/+$BL29</f>
        <v>0</v>
      </c>
      <c r="BE29" s="53">
        <f t="shared" si="4"/>
        <v>0.8571428571428571</v>
      </c>
      <c r="BF29" s="47">
        <f t="shared" si="4"/>
        <v>0.14285714285714285</v>
      </c>
      <c r="BH29" s="106" t="s">
        <v>555</v>
      </c>
      <c r="BI29" s="92">
        <f>+集計・資料①!BU40</f>
        <v>0</v>
      </c>
      <c r="BJ29" s="93">
        <f>+集計・資料①!BV40</f>
        <v>6</v>
      </c>
      <c r="BK29" s="94">
        <f>+集計・資料①!BW40</f>
        <v>1</v>
      </c>
      <c r="BL29" s="148">
        <f t="shared" ref="BL29:BL35" si="5">+SUM(BI29:BK29)</f>
        <v>7</v>
      </c>
    </row>
    <row r="30" spans="1:64">
      <c r="A30" s="461"/>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462"/>
      <c r="AC30" s="577" t="s">
        <v>416</v>
      </c>
      <c r="AD30" s="761">
        <f>BD33</f>
        <v>7.9734219269102985E-2</v>
      </c>
      <c r="AE30" s="681">
        <f>BE33</f>
        <v>0.67774086378737541</v>
      </c>
      <c r="AF30" s="681">
        <f>BF33</f>
        <v>0.2425249169435216</v>
      </c>
      <c r="AH30" s="577" t="s">
        <v>416</v>
      </c>
      <c r="AI30" s="689">
        <f>BI33</f>
        <v>24</v>
      </c>
      <c r="AJ30" s="689">
        <f>BJ33</f>
        <v>204</v>
      </c>
      <c r="AK30" s="689">
        <f>BK33</f>
        <v>73</v>
      </c>
      <c r="AL30" s="689">
        <f>BL33</f>
        <v>301</v>
      </c>
      <c r="BC30" s="108" t="s">
        <v>432</v>
      </c>
      <c r="BD30" s="96">
        <f t="shared" si="4"/>
        <v>7.1428571428571425E-2</v>
      </c>
      <c r="BE30" s="72">
        <f t="shared" si="4"/>
        <v>0.7857142857142857</v>
      </c>
      <c r="BF30" s="73">
        <f t="shared" si="4"/>
        <v>0.14285714285714285</v>
      </c>
      <c r="BH30" s="108" t="s">
        <v>432</v>
      </c>
      <c r="BI30" s="97">
        <f>+集計・資料①!BU42</f>
        <v>1</v>
      </c>
      <c r="BJ30" s="75">
        <f>+集計・資料①!BV42</f>
        <v>11</v>
      </c>
      <c r="BK30" s="98">
        <f>+集計・資料①!BW42</f>
        <v>2</v>
      </c>
      <c r="BL30" s="54">
        <f t="shared" si="5"/>
        <v>14</v>
      </c>
    </row>
    <row r="31" spans="1:64">
      <c r="A31" s="461"/>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462"/>
      <c r="AC31" s="577" t="s">
        <v>417</v>
      </c>
      <c r="AD31" s="761">
        <f>BD32</f>
        <v>0.1111111111111111</v>
      </c>
      <c r="AE31" s="681">
        <f>BE32</f>
        <v>0.72016460905349799</v>
      </c>
      <c r="AF31" s="681">
        <f>BF32</f>
        <v>0.16872427983539096</v>
      </c>
      <c r="AH31" s="577" t="s">
        <v>417</v>
      </c>
      <c r="AI31" s="689">
        <f>BI32</f>
        <v>27</v>
      </c>
      <c r="AJ31" s="689">
        <f>BJ32</f>
        <v>175</v>
      </c>
      <c r="AK31" s="689">
        <f>BK32</f>
        <v>41</v>
      </c>
      <c r="AL31" s="689">
        <f>BL32</f>
        <v>243</v>
      </c>
      <c r="BC31" s="108" t="s">
        <v>433</v>
      </c>
      <c r="BD31" s="96">
        <f t="shared" si="4"/>
        <v>6.25E-2</v>
      </c>
      <c r="BE31" s="72">
        <f t="shared" si="4"/>
        <v>0.9375</v>
      </c>
      <c r="BF31" s="73">
        <f t="shared" si="4"/>
        <v>0</v>
      </c>
      <c r="BH31" s="108" t="s">
        <v>433</v>
      </c>
      <c r="BI31" s="97">
        <f>+集計・資料①!BU44</f>
        <v>2</v>
      </c>
      <c r="BJ31" s="75">
        <f>+集計・資料①!BV44</f>
        <v>30</v>
      </c>
      <c r="BK31" s="98">
        <f>+集計・資料①!BW44</f>
        <v>0</v>
      </c>
      <c r="BL31" s="54">
        <f t="shared" si="5"/>
        <v>32</v>
      </c>
    </row>
    <row r="32" spans="1:64">
      <c r="A32" s="461"/>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462"/>
      <c r="AC32" s="577" t="s">
        <v>418</v>
      </c>
      <c r="AD32" s="681">
        <f>BD31</f>
        <v>6.25E-2</v>
      </c>
      <c r="AE32" s="681">
        <f>BE31</f>
        <v>0.9375</v>
      </c>
      <c r="AF32" s="681">
        <f>BF31</f>
        <v>0</v>
      </c>
      <c r="AH32" s="577" t="s">
        <v>418</v>
      </c>
      <c r="AI32" s="689">
        <f>BI31</f>
        <v>2</v>
      </c>
      <c r="AJ32" s="689">
        <f>BJ31</f>
        <v>30</v>
      </c>
      <c r="AK32" s="689">
        <f>BK31</f>
        <v>0</v>
      </c>
      <c r="AL32" s="689">
        <f>BL31</f>
        <v>32</v>
      </c>
      <c r="BC32" s="108" t="s">
        <v>434</v>
      </c>
      <c r="BD32" s="96">
        <f t="shared" si="4"/>
        <v>0.1111111111111111</v>
      </c>
      <c r="BE32" s="72">
        <f t="shared" si="4"/>
        <v>0.72016460905349799</v>
      </c>
      <c r="BF32" s="73">
        <f t="shared" si="4"/>
        <v>0.16872427983539096</v>
      </c>
      <c r="BH32" s="108" t="s">
        <v>434</v>
      </c>
      <c r="BI32" s="97">
        <f>+集計・資料①!BU46</f>
        <v>27</v>
      </c>
      <c r="BJ32" s="75">
        <f>+集計・資料①!BV46</f>
        <v>175</v>
      </c>
      <c r="BK32" s="98">
        <f>+集計・資料①!BW46</f>
        <v>41</v>
      </c>
      <c r="BL32" s="54">
        <f t="shared" si="5"/>
        <v>243</v>
      </c>
    </row>
    <row r="33" spans="1:64">
      <c r="A33" s="461"/>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462"/>
      <c r="AC33" s="577" t="s">
        <v>419</v>
      </c>
      <c r="AD33" s="690">
        <f>BD30</f>
        <v>7.1428571428571425E-2</v>
      </c>
      <c r="AE33" s="681">
        <f>BE30</f>
        <v>0.7857142857142857</v>
      </c>
      <c r="AF33" s="681">
        <f>BF30</f>
        <v>0.14285714285714285</v>
      </c>
      <c r="AH33" s="577" t="s">
        <v>419</v>
      </c>
      <c r="AI33" s="689">
        <f>BI30</f>
        <v>1</v>
      </c>
      <c r="AJ33" s="689">
        <f>BJ30</f>
        <v>11</v>
      </c>
      <c r="AK33" s="689">
        <f>BK30</f>
        <v>2</v>
      </c>
      <c r="AL33" s="689">
        <f>BL30</f>
        <v>14</v>
      </c>
      <c r="BC33" s="108" t="s">
        <v>435</v>
      </c>
      <c r="BD33" s="96">
        <f t="shared" si="4"/>
        <v>7.9734219269102985E-2</v>
      </c>
      <c r="BE33" s="72">
        <f t="shared" si="4"/>
        <v>0.67774086378737541</v>
      </c>
      <c r="BF33" s="73">
        <f t="shared" si="4"/>
        <v>0.2425249169435216</v>
      </c>
      <c r="BH33" s="108" t="s">
        <v>435</v>
      </c>
      <c r="BI33" s="97">
        <f>+集計・資料①!BU48</f>
        <v>24</v>
      </c>
      <c r="BJ33" s="75">
        <f>+集計・資料①!BV48</f>
        <v>204</v>
      </c>
      <c r="BK33" s="98">
        <f>+集計・資料①!BW48</f>
        <v>73</v>
      </c>
      <c r="BL33" s="54">
        <f t="shared" si="5"/>
        <v>301</v>
      </c>
    </row>
    <row r="34" spans="1:64" ht="11.25" thickBot="1">
      <c r="A34" s="461"/>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462"/>
      <c r="AC34" s="577" t="s">
        <v>420</v>
      </c>
      <c r="AD34" s="690">
        <f>BD29</f>
        <v>0</v>
      </c>
      <c r="AE34" s="681">
        <f>BE29</f>
        <v>0.8571428571428571</v>
      </c>
      <c r="AF34" s="681">
        <f>BF29</f>
        <v>0.14285714285714285</v>
      </c>
      <c r="AH34" s="577" t="s">
        <v>420</v>
      </c>
      <c r="AI34" s="689">
        <f>BI29</f>
        <v>0</v>
      </c>
      <c r="AJ34" s="689">
        <f>BJ29</f>
        <v>6</v>
      </c>
      <c r="AK34" s="689">
        <f>BK29</f>
        <v>1</v>
      </c>
      <c r="AL34" s="689">
        <f>BL29</f>
        <v>7</v>
      </c>
      <c r="BC34" s="129" t="s">
        <v>436</v>
      </c>
      <c r="BD34" s="55">
        <f t="shared" si="4"/>
        <v>7.1428571428571425E-2</v>
      </c>
      <c r="BE34" s="56">
        <f t="shared" si="4"/>
        <v>0.6785714285714286</v>
      </c>
      <c r="BF34" s="57">
        <f t="shared" si="4"/>
        <v>0.25</v>
      </c>
      <c r="BH34" s="110" t="s">
        <v>436</v>
      </c>
      <c r="BI34" s="58">
        <f>+集計・資料①!BU50</f>
        <v>34</v>
      </c>
      <c r="BJ34" s="59">
        <f>+集計・資料①!BV50</f>
        <v>323</v>
      </c>
      <c r="BK34" s="60">
        <f>+集計・資料①!BW50</f>
        <v>119</v>
      </c>
      <c r="BL34" s="61">
        <f t="shared" si="5"/>
        <v>476</v>
      </c>
    </row>
    <row r="35" spans="1:64" ht="11.25" thickBot="1">
      <c r="A35" s="461"/>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462"/>
      <c r="AH35" s="575" t="s">
        <v>556</v>
      </c>
      <c r="AI35" s="689">
        <f>SUM(AI29:AI34)</f>
        <v>88</v>
      </c>
      <c r="AJ35" s="689">
        <f>SUM(AJ29:AJ34)</f>
        <v>749</v>
      </c>
      <c r="AK35" s="689">
        <f>SUM(AK29:AK34)</f>
        <v>236</v>
      </c>
      <c r="AL35" s="689">
        <f>SUM(AL29:AL34)</f>
        <v>1073</v>
      </c>
      <c r="BH35" s="33" t="s">
        <v>556</v>
      </c>
      <c r="BI35" s="101">
        <f>+集計・資料①!BU52</f>
        <v>88</v>
      </c>
      <c r="BJ35" s="83">
        <f>+集計・資料①!BV52</f>
        <v>749</v>
      </c>
      <c r="BK35" s="84">
        <f>+集計・資料①!BW52</f>
        <v>236</v>
      </c>
      <c r="BL35" s="65">
        <f t="shared" si="5"/>
        <v>1073</v>
      </c>
    </row>
    <row r="36" spans="1:64">
      <c r="A36" s="461"/>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462"/>
      <c r="AM36" s="782"/>
    </row>
    <row r="37" spans="1:64">
      <c r="A37" s="461"/>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462"/>
      <c r="AL37" s="693"/>
      <c r="AM37" s="783"/>
      <c r="BL37" s="128"/>
    </row>
    <row r="38" spans="1:64">
      <c r="A38" s="461"/>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462"/>
      <c r="AI38" s="693"/>
      <c r="AJ38" s="693"/>
      <c r="AK38" s="693"/>
      <c r="AL38" s="693"/>
      <c r="AM38" s="782"/>
      <c r="BI38" s="128"/>
      <c r="BJ38" s="128"/>
      <c r="BK38" s="128"/>
      <c r="BL38" s="128"/>
    </row>
    <row r="39" spans="1:64">
      <c r="A39" s="461"/>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462"/>
      <c r="AI39" s="291"/>
      <c r="AJ39" s="291"/>
      <c r="AK39" s="291"/>
      <c r="AL39" s="693"/>
      <c r="AM39" s="783"/>
      <c r="BI39" s="291"/>
      <c r="BJ39" s="291"/>
      <c r="BK39" s="291"/>
      <c r="BL39" s="128"/>
    </row>
    <row r="40" spans="1:64">
      <c r="A40" s="461"/>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462"/>
      <c r="AI40" s="693"/>
      <c r="AJ40" s="693"/>
      <c r="AK40" s="693"/>
      <c r="AL40" s="693"/>
      <c r="AM40" s="782"/>
      <c r="BI40" s="128"/>
      <c r="BJ40" s="128"/>
      <c r="BK40" s="128"/>
      <c r="BL40" s="128"/>
    </row>
    <row r="41" spans="1:64">
      <c r="A41" s="461"/>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462"/>
      <c r="AL41" s="693"/>
      <c r="AM41" s="783"/>
      <c r="BL41" s="128"/>
    </row>
    <row r="42" spans="1:64">
      <c r="A42" s="461"/>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462"/>
      <c r="AL42" s="693"/>
      <c r="AM42" s="782"/>
      <c r="BL42" s="128"/>
    </row>
    <row r="43" spans="1:64">
      <c r="A43" s="461"/>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462"/>
      <c r="AM43" s="783"/>
    </row>
    <row r="44" spans="1:64">
      <c r="A44" s="461"/>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462"/>
      <c r="AM44" s="782"/>
    </row>
    <row r="45" spans="1:64">
      <c r="A45" s="461"/>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462"/>
      <c r="AM45" s="783"/>
    </row>
    <row r="46" spans="1:64">
      <c r="A46" s="461"/>
      <c r="B46" s="291"/>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462"/>
      <c r="AM46" s="782"/>
    </row>
    <row r="47" spans="1:64">
      <c r="A47" s="461"/>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462"/>
      <c r="AM47" s="783"/>
    </row>
    <row r="48" spans="1:64">
      <c r="A48" s="461"/>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462"/>
      <c r="AM48" s="782"/>
    </row>
    <row r="49" spans="1:40">
      <c r="A49" s="461"/>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462"/>
      <c r="AM49" s="783"/>
    </row>
    <row r="50" spans="1:40">
      <c r="A50" s="461"/>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462"/>
      <c r="AM50" s="782"/>
      <c r="AN50" s="782"/>
    </row>
    <row r="51" spans="1:40">
      <c r="A51" s="461"/>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462"/>
      <c r="AM51" s="783"/>
      <c r="AN51" s="782"/>
    </row>
    <row r="52" spans="1:40">
      <c r="A52" s="461"/>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462"/>
      <c r="AM52" s="782"/>
      <c r="AN52" s="782"/>
    </row>
    <row r="53" spans="1:40">
      <c r="A53" s="461"/>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462"/>
      <c r="AM53" s="783"/>
      <c r="AN53" s="782"/>
    </row>
    <row r="54" spans="1:40">
      <c r="A54" s="461"/>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462"/>
      <c r="AM54" s="782"/>
      <c r="AN54" s="782"/>
    </row>
    <row r="55" spans="1:40">
      <c r="A55" s="461"/>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462"/>
    </row>
    <row r="56" spans="1:40">
      <c r="A56" s="461"/>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462"/>
    </row>
    <row r="57" spans="1:40">
      <c r="A57" s="461"/>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462"/>
    </row>
    <row r="58" spans="1:40">
      <c r="A58" s="461"/>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462"/>
    </row>
    <row r="59" spans="1:40">
      <c r="A59" s="461"/>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462"/>
    </row>
    <row r="60" spans="1:40">
      <c r="A60" s="463"/>
      <c r="B60" s="464"/>
      <c r="C60" s="464"/>
      <c r="D60" s="464"/>
      <c r="E60" s="464"/>
      <c r="F60" s="464"/>
      <c r="G60" s="464"/>
      <c r="H60" s="464"/>
      <c r="I60" s="464"/>
      <c r="J60" s="464"/>
      <c r="K60" s="464"/>
      <c r="L60" s="464"/>
      <c r="M60" s="464"/>
      <c r="N60" s="464"/>
      <c r="O60" s="464"/>
      <c r="P60" s="464"/>
      <c r="Q60" s="464"/>
      <c r="R60" s="464"/>
      <c r="S60" s="464"/>
      <c r="T60" s="464"/>
      <c r="U60" s="464"/>
      <c r="V60" s="464"/>
      <c r="W60" s="464"/>
      <c r="X60" s="464"/>
      <c r="Y60" s="464"/>
      <c r="Z60" s="464"/>
      <c r="AA60" s="465"/>
    </row>
  </sheetData>
  <mergeCells count="4">
    <mergeCell ref="A1:B1"/>
    <mergeCell ref="V1:AA1"/>
    <mergeCell ref="B3:L16"/>
    <mergeCell ref="AN15:AY27"/>
  </mergeCells>
  <phoneticPr fontId="4"/>
  <conditionalFormatting sqref="AD35:AD3429">
    <cfRule type="top10" dxfId="16" priority="2" rank="1"/>
  </conditionalFormatting>
  <dataValidations count="1">
    <dataValidation type="list" allowBlank="1" showInputMessage="1" showErrorMessage="1" sqref="AP9:AR9" xr:uid="{00000000-0002-0000-1200-000000000000}">
      <formula1>"「1～4人」,「5～9人」,「10～29人」,「30～49人」,「50～99人」,「100人以上」"</formula1>
    </dataValidation>
  </dataValidations>
  <printOptions horizontalCentered="1" verticalCentered="1"/>
  <pageMargins left="0.39370078740157483" right="0.39370078740157483" top="0.78740157480314965" bottom="0.39370078740157483" header="0.51181102362204722" footer="0.51181102362204722"/>
  <pageSetup paperSize="9" orientation="portrait" r:id="rId1"/>
  <headerFooter alignWithMargins="0"/>
  <colBreaks count="2" manualBreakCount="2">
    <brk id="27" max="59" man="1"/>
    <brk id="53"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1000000}">
          <x14:formula1>
            <xm:f>業種リスト!$A$2:$A$14</xm:f>
          </x14:formula1>
          <xm:sqref>AP6:AR6</xm:sqref>
        </x14:dataValidation>
      </x14:dataValidations>
    </ext>
  </extLst>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1">
    <tabColor theme="9" tint="0.59999389629810485"/>
  </sheetPr>
  <dimension ref="A1:BT60"/>
  <sheetViews>
    <sheetView showGridLines="0" view="pageBreakPreview" zoomScaleNormal="100" zoomScaleSheetLayoutView="100" workbookViewId="0">
      <selection activeCell="B3" sqref="B3:M15"/>
    </sheetView>
  </sheetViews>
  <sheetFormatPr defaultColWidth="10.28515625" defaultRowHeight="10.5"/>
  <cols>
    <col min="1" max="27" width="3.5703125" style="282" customWidth="1"/>
    <col min="28" max="28" width="1.7109375" style="282" customWidth="1"/>
    <col min="29" max="29" width="14.7109375" style="282" customWidth="1"/>
    <col min="30" max="34" width="6.5703125" style="282" customWidth="1"/>
    <col min="35" max="35" width="1.7109375" style="282" customWidth="1"/>
    <col min="36" max="36" width="14.7109375" style="282" customWidth="1"/>
    <col min="37" max="41" width="6.5703125" style="282" customWidth="1"/>
    <col min="42" max="42" width="7.140625" style="282" customWidth="1"/>
    <col min="43" max="43" width="15.85546875" style="336" bestFit="1" customWidth="1"/>
    <col min="44" max="44" width="7.140625" style="336" bestFit="1" customWidth="1"/>
    <col min="45" max="45" width="5.42578125" style="336" bestFit="1" customWidth="1"/>
    <col min="46" max="47" width="7.140625" style="336" bestFit="1" customWidth="1"/>
    <col min="48" max="48" width="8.28515625" style="336" bestFit="1" customWidth="1"/>
    <col min="49" max="49" width="5.42578125" style="336" bestFit="1" customWidth="1"/>
    <col min="50" max="57" width="5.42578125" style="336" customWidth="1"/>
    <col min="58" max="58" width="1.7109375" style="282" customWidth="1"/>
    <col min="59" max="59" width="14.7109375" style="282" customWidth="1"/>
    <col min="60" max="64" width="6.5703125" style="282" customWidth="1"/>
    <col min="65" max="65" width="1.7109375" style="282" customWidth="1"/>
    <col min="66" max="66" width="14.7109375" style="282" customWidth="1"/>
    <col min="67" max="72" width="6.5703125" style="282" customWidth="1"/>
    <col min="73" max="16384" width="10.28515625" style="282"/>
  </cols>
  <sheetData>
    <row r="1" spans="1:72" ht="21" customHeight="1" thickBot="1">
      <c r="A1" s="902">
        <v>45</v>
      </c>
      <c r="B1" s="902"/>
      <c r="C1" s="496" t="s">
        <v>74</v>
      </c>
      <c r="D1" s="496"/>
      <c r="E1" s="496"/>
      <c r="F1" s="496"/>
      <c r="G1" s="496"/>
      <c r="H1" s="496"/>
      <c r="I1" s="496"/>
      <c r="J1" s="496"/>
      <c r="K1" s="496"/>
      <c r="L1" s="496"/>
      <c r="M1" s="496"/>
      <c r="N1" s="496"/>
      <c r="O1" s="496"/>
      <c r="P1" s="496"/>
      <c r="Q1" s="496"/>
      <c r="R1" s="496"/>
      <c r="S1" s="496"/>
      <c r="T1" s="496"/>
      <c r="U1" s="496"/>
      <c r="V1" s="904" t="s">
        <v>828</v>
      </c>
      <c r="W1" s="905"/>
      <c r="X1" s="905"/>
      <c r="Y1" s="905"/>
      <c r="Z1" s="905"/>
      <c r="AA1" s="905"/>
      <c r="AC1" s="282" t="s">
        <v>470</v>
      </c>
      <c r="BG1" s="282" t="s">
        <v>73</v>
      </c>
    </row>
    <row r="3" spans="1:72" ht="10.5" customHeight="1">
      <c r="B3" s="911" t="s">
        <v>870</v>
      </c>
      <c r="C3" s="911"/>
      <c r="D3" s="911"/>
      <c r="E3" s="911"/>
      <c r="F3" s="911"/>
      <c r="G3" s="911"/>
      <c r="H3" s="911"/>
      <c r="I3" s="911"/>
      <c r="J3" s="911"/>
      <c r="K3" s="911"/>
      <c r="L3" s="911"/>
      <c r="M3" s="911"/>
      <c r="O3" s="458"/>
      <c r="P3" s="459"/>
      <c r="Q3" s="459"/>
      <c r="R3" s="459"/>
      <c r="S3" s="459"/>
      <c r="T3" s="459"/>
      <c r="U3" s="459"/>
      <c r="V3" s="459"/>
      <c r="W3" s="459"/>
      <c r="X3" s="459"/>
      <c r="Y3" s="459"/>
      <c r="Z3" s="459"/>
      <c r="AA3" s="460"/>
      <c r="AC3" s="282" t="s">
        <v>302</v>
      </c>
      <c r="AJ3" s="282" t="s">
        <v>303</v>
      </c>
      <c r="AR3" s="336" t="s">
        <v>690</v>
      </c>
      <c r="BG3" s="282" t="s">
        <v>302</v>
      </c>
      <c r="BN3" s="282" t="s">
        <v>303</v>
      </c>
    </row>
    <row r="4" spans="1:72" ht="11.25" customHeight="1" thickBot="1">
      <c r="B4" s="911"/>
      <c r="C4" s="911"/>
      <c r="D4" s="911"/>
      <c r="E4" s="911"/>
      <c r="F4" s="911"/>
      <c r="G4" s="911"/>
      <c r="H4" s="911"/>
      <c r="I4" s="911"/>
      <c r="J4" s="911"/>
      <c r="K4" s="911"/>
      <c r="L4" s="911"/>
      <c r="M4" s="911"/>
      <c r="O4" s="461"/>
      <c r="P4" s="291"/>
      <c r="Q4" s="291"/>
      <c r="R4" s="291"/>
      <c r="S4" s="291"/>
      <c r="T4" s="291"/>
      <c r="U4" s="291"/>
      <c r="V4" s="291"/>
      <c r="W4" s="291"/>
      <c r="X4" s="291"/>
      <c r="Y4" s="291"/>
      <c r="Z4" s="291"/>
      <c r="AA4" s="462"/>
      <c r="AR4" s="336" t="str">
        <f>CONCATENATE("次世代育成支援対策推進法にもとづく一般事業主行動計画（従業員数が101人以上の事業所は策定義務あり、100人以下は努力義務のみ）について、「策定した」「策定中」と回答した事業所が全体の",TEXT(SUM(AD6:AE6),"0.0％"),"となった。")</f>
        <v>次世代育成支援対策推進法にもとづく一般事業主行動計画（従業員数が101人以上の事業所は策定義務あり、100人以下は努力義務のみ）について、「策定した」「策定中」と回答した事業所が全体の10.6%となった。</v>
      </c>
    </row>
    <row r="5" spans="1:72" ht="11.25" customHeight="1" thickBot="1">
      <c r="B5" s="911"/>
      <c r="C5" s="911"/>
      <c r="D5" s="911"/>
      <c r="E5" s="911"/>
      <c r="F5" s="911"/>
      <c r="G5" s="911"/>
      <c r="H5" s="911"/>
      <c r="I5" s="911"/>
      <c r="J5" s="911"/>
      <c r="K5" s="911"/>
      <c r="L5" s="911"/>
      <c r="M5" s="911"/>
      <c r="O5" s="461"/>
      <c r="P5" s="291"/>
      <c r="Q5" s="291"/>
      <c r="R5" s="291"/>
      <c r="S5" s="291"/>
      <c r="T5" s="291"/>
      <c r="U5" s="291"/>
      <c r="V5" s="291"/>
      <c r="W5" s="291"/>
      <c r="X5" s="291"/>
      <c r="Y5" s="291"/>
      <c r="Z5" s="291"/>
      <c r="AA5" s="462"/>
      <c r="AC5" s="590"/>
      <c r="AD5" s="724" t="s">
        <v>298</v>
      </c>
      <c r="AE5" s="724" t="s">
        <v>299</v>
      </c>
      <c r="AF5" s="591" t="s">
        <v>300</v>
      </c>
      <c r="AG5" s="591" t="s">
        <v>301</v>
      </c>
      <c r="AH5" s="589" t="s">
        <v>23</v>
      </c>
      <c r="AJ5" s="590"/>
      <c r="AK5" s="591" t="s">
        <v>298</v>
      </c>
      <c r="AL5" s="591" t="s">
        <v>299</v>
      </c>
      <c r="AM5" s="591" t="s">
        <v>300</v>
      </c>
      <c r="AN5" s="591" t="s">
        <v>301</v>
      </c>
      <c r="AO5" s="589" t="s">
        <v>23</v>
      </c>
      <c r="AP5" s="589" t="s">
        <v>556</v>
      </c>
      <c r="AR5" s="336" t="s">
        <v>691</v>
      </c>
      <c r="AT5" s="779" t="s">
        <v>692</v>
      </c>
      <c r="AU5" s="779" t="s">
        <v>693</v>
      </c>
      <c r="AV5" s="779" t="s">
        <v>694</v>
      </c>
      <c r="AW5" s="336" t="s">
        <v>695</v>
      </c>
      <c r="BG5" s="297"/>
      <c r="BH5" s="324" t="s">
        <v>298</v>
      </c>
      <c r="BI5" s="322" t="s">
        <v>299</v>
      </c>
      <c r="BJ5" s="493" t="s">
        <v>300</v>
      </c>
      <c r="BK5" s="493" t="s">
        <v>301</v>
      </c>
      <c r="BL5" s="476" t="s">
        <v>23</v>
      </c>
      <c r="BN5" s="297"/>
      <c r="BO5" s="324" t="s">
        <v>298</v>
      </c>
      <c r="BP5" s="322" t="s">
        <v>299</v>
      </c>
      <c r="BQ5" s="493" t="s">
        <v>300</v>
      </c>
      <c r="BR5" s="493" t="s">
        <v>301</v>
      </c>
      <c r="BS5" s="478" t="s">
        <v>23</v>
      </c>
      <c r="BT5" s="396" t="s">
        <v>556</v>
      </c>
    </row>
    <row r="6" spans="1:72" ht="12" customHeight="1" thickTop="1" thickBot="1">
      <c r="B6" s="911"/>
      <c r="C6" s="911"/>
      <c r="D6" s="911"/>
      <c r="E6" s="911"/>
      <c r="F6" s="911"/>
      <c r="G6" s="911"/>
      <c r="H6" s="911"/>
      <c r="I6" s="911"/>
      <c r="J6" s="911"/>
      <c r="K6" s="911"/>
      <c r="L6" s="911"/>
      <c r="M6" s="911"/>
      <c r="O6" s="461"/>
      <c r="P6" s="291"/>
      <c r="Q6" s="291"/>
      <c r="R6" s="291"/>
      <c r="S6" s="291"/>
      <c r="T6" s="291"/>
      <c r="U6" s="291"/>
      <c r="V6" s="291"/>
      <c r="W6" s="291"/>
      <c r="X6" s="291"/>
      <c r="Y6" s="291"/>
      <c r="Z6" s="291"/>
      <c r="AA6" s="462"/>
      <c r="AC6" s="723" t="s">
        <v>558</v>
      </c>
      <c r="AD6" s="719">
        <f>BH6</f>
        <v>3.4482758620689655E-2</v>
      </c>
      <c r="AE6" s="721">
        <f>BI6</f>
        <v>7.1761416589002799E-2</v>
      </c>
      <c r="AF6" s="713">
        <f>BJ6</f>
        <v>0.38210624417520972</v>
      </c>
      <c r="AG6" s="681">
        <f>BK6</f>
        <v>0.44641192917054984</v>
      </c>
      <c r="AH6" s="681">
        <f>BL6</f>
        <v>6.5237651444547989E-2</v>
      </c>
      <c r="AJ6" s="589" t="s">
        <v>558</v>
      </c>
      <c r="AK6" s="704">
        <f t="shared" ref="AK6:AP6" si="0">BO6</f>
        <v>37</v>
      </c>
      <c r="AL6" s="704">
        <f t="shared" si="0"/>
        <v>77</v>
      </c>
      <c r="AM6" s="704">
        <f t="shared" si="0"/>
        <v>410</v>
      </c>
      <c r="AN6" s="704">
        <f t="shared" si="0"/>
        <v>479</v>
      </c>
      <c r="AO6" s="704">
        <f t="shared" si="0"/>
        <v>70</v>
      </c>
      <c r="AP6" s="704">
        <f t="shared" si="0"/>
        <v>1073</v>
      </c>
      <c r="AR6" s="336" t="s">
        <v>718</v>
      </c>
      <c r="AT6" s="779" t="s">
        <v>710</v>
      </c>
      <c r="AU6" s="779" t="s">
        <v>714</v>
      </c>
      <c r="AV6" s="779"/>
      <c r="AW6" s="336" t="s">
        <v>757</v>
      </c>
      <c r="BG6" s="317" t="s">
        <v>558</v>
      </c>
      <c r="BH6" s="89">
        <f>+BO6/+$BT6</f>
        <v>3.4482758620689655E-2</v>
      </c>
      <c r="BI6" s="35">
        <f>+BP6/+$BT6</f>
        <v>7.1761416589002799E-2</v>
      </c>
      <c r="BJ6" s="35">
        <f>+BQ6/+$BT6</f>
        <v>0.38210624417520972</v>
      </c>
      <c r="BK6" s="35">
        <f>+BR6/+$BT6</f>
        <v>0.44641192917054984</v>
      </c>
      <c r="BL6" s="36">
        <f>+BS6/+$BT6</f>
        <v>6.5237651444547989E-2</v>
      </c>
      <c r="BN6" s="317" t="s">
        <v>558</v>
      </c>
      <c r="BO6" s="286">
        <f t="shared" ref="BO6:BT6" si="1">+BO24</f>
        <v>37</v>
      </c>
      <c r="BP6" s="316">
        <f t="shared" si="1"/>
        <v>77</v>
      </c>
      <c r="BQ6" s="316">
        <f t="shared" si="1"/>
        <v>410</v>
      </c>
      <c r="BR6" s="316">
        <f t="shared" si="1"/>
        <v>479</v>
      </c>
      <c r="BS6" s="328">
        <f t="shared" si="1"/>
        <v>70</v>
      </c>
      <c r="BT6" s="329">
        <f t="shared" si="1"/>
        <v>1073</v>
      </c>
    </row>
    <row r="7" spans="1:72" ht="11.25" customHeight="1" thickTop="1">
      <c r="B7" s="911"/>
      <c r="C7" s="911"/>
      <c r="D7" s="911"/>
      <c r="E7" s="911"/>
      <c r="F7" s="911"/>
      <c r="G7" s="911"/>
      <c r="H7" s="911"/>
      <c r="I7" s="911"/>
      <c r="J7" s="911"/>
      <c r="K7" s="911"/>
      <c r="L7" s="911"/>
      <c r="M7" s="911"/>
      <c r="O7" s="461"/>
      <c r="P7" s="291"/>
      <c r="Q7" s="291"/>
      <c r="R7" s="291"/>
      <c r="S7" s="291"/>
      <c r="T7" s="291"/>
      <c r="U7" s="291"/>
      <c r="V7" s="291"/>
      <c r="W7" s="291"/>
      <c r="X7" s="291"/>
      <c r="Y7" s="291"/>
      <c r="Z7" s="291"/>
      <c r="AA7" s="462"/>
      <c r="AR7" s="336" t="str">
        <f>CONCATENATE(AR6,AT6,AU6,AV6,AW6)</f>
        <v>業種別では、「金融･保険業」「医療・福祉」において「策定した」と回答した割合が高い。</v>
      </c>
    </row>
    <row r="8" spans="1:72" ht="10.5" customHeight="1">
      <c r="B8" s="911"/>
      <c r="C8" s="911"/>
      <c r="D8" s="911"/>
      <c r="E8" s="911"/>
      <c r="F8" s="911"/>
      <c r="G8" s="911"/>
      <c r="H8" s="911"/>
      <c r="I8" s="911"/>
      <c r="J8" s="911"/>
      <c r="K8" s="911"/>
      <c r="L8" s="911"/>
      <c r="M8" s="911"/>
      <c r="O8" s="461"/>
      <c r="P8" s="291"/>
      <c r="Q8" s="291"/>
      <c r="R8" s="291"/>
      <c r="S8" s="291"/>
      <c r="T8" s="291"/>
      <c r="U8" s="291"/>
      <c r="V8" s="291"/>
      <c r="W8" s="291"/>
      <c r="X8" s="291"/>
      <c r="Y8" s="291"/>
      <c r="Z8" s="291"/>
      <c r="AA8" s="462"/>
      <c r="AC8" s="282" t="s">
        <v>304</v>
      </c>
      <c r="AJ8" s="282" t="s">
        <v>305</v>
      </c>
      <c r="AR8" s="336" t="s">
        <v>698</v>
      </c>
      <c r="AT8" s="779" t="s">
        <v>751</v>
      </c>
      <c r="AU8" s="779" t="s">
        <v>734</v>
      </c>
      <c r="AV8" s="779" t="s">
        <v>735</v>
      </c>
      <c r="BG8" s="282" t="s">
        <v>304</v>
      </c>
      <c r="BN8" s="282" t="s">
        <v>305</v>
      </c>
    </row>
    <row r="9" spans="1:72" ht="11.25" customHeight="1" thickBot="1">
      <c r="B9" s="911"/>
      <c r="C9" s="911"/>
      <c r="D9" s="911"/>
      <c r="E9" s="911"/>
      <c r="F9" s="911"/>
      <c r="G9" s="911"/>
      <c r="H9" s="911"/>
      <c r="I9" s="911"/>
      <c r="J9" s="911"/>
      <c r="K9" s="911"/>
      <c r="L9" s="911"/>
      <c r="M9" s="911"/>
      <c r="O9" s="461"/>
      <c r="P9" s="291"/>
      <c r="Q9" s="291"/>
      <c r="R9" s="291"/>
      <c r="S9" s="291"/>
      <c r="T9" s="291"/>
      <c r="U9" s="291"/>
      <c r="V9" s="291"/>
      <c r="W9" s="291"/>
      <c r="X9" s="291"/>
      <c r="Y9" s="291"/>
      <c r="Z9" s="291"/>
      <c r="AA9" s="462"/>
      <c r="AR9" s="336" t="s">
        <v>755</v>
      </c>
      <c r="AT9" s="779" t="s">
        <v>711</v>
      </c>
      <c r="AU9" s="779"/>
      <c r="AV9" s="779"/>
      <c r="AW9" s="336" t="s">
        <v>835</v>
      </c>
    </row>
    <row r="10" spans="1:72" ht="11.25" customHeight="1" thickBot="1">
      <c r="B10" s="911"/>
      <c r="C10" s="911"/>
      <c r="D10" s="911"/>
      <c r="E10" s="911"/>
      <c r="F10" s="911"/>
      <c r="G10" s="911"/>
      <c r="H10" s="911"/>
      <c r="I10" s="911"/>
      <c r="J10" s="911"/>
      <c r="K10" s="911"/>
      <c r="L10" s="911"/>
      <c r="M10" s="911"/>
      <c r="O10" s="461"/>
      <c r="P10" s="291"/>
      <c r="Q10" s="291"/>
      <c r="R10" s="291"/>
      <c r="S10" s="291"/>
      <c r="T10" s="291"/>
      <c r="U10" s="291"/>
      <c r="V10" s="291"/>
      <c r="W10" s="291"/>
      <c r="X10" s="291"/>
      <c r="Y10" s="291"/>
      <c r="Z10" s="291"/>
      <c r="AA10" s="462"/>
      <c r="AC10" s="575" t="s">
        <v>550</v>
      </c>
      <c r="AD10" s="591" t="s">
        <v>298</v>
      </c>
      <c r="AE10" s="591" t="s">
        <v>299</v>
      </c>
      <c r="AF10" s="591" t="s">
        <v>300</v>
      </c>
      <c r="AG10" s="591" t="s">
        <v>301</v>
      </c>
      <c r="AH10" s="589" t="s">
        <v>23</v>
      </c>
      <c r="AJ10" s="575" t="s">
        <v>550</v>
      </c>
      <c r="AK10" s="591" t="s">
        <v>298</v>
      </c>
      <c r="AL10" s="591" t="s">
        <v>299</v>
      </c>
      <c r="AM10" s="591" t="s">
        <v>300</v>
      </c>
      <c r="AN10" s="591" t="s">
        <v>301</v>
      </c>
      <c r="AO10" s="589" t="s">
        <v>23</v>
      </c>
      <c r="AP10" s="589" t="s">
        <v>556</v>
      </c>
      <c r="BG10" s="31" t="s">
        <v>550</v>
      </c>
      <c r="BH10" s="324" t="s">
        <v>298</v>
      </c>
      <c r="BI10" s="322" t="s">
        <v>299</v>
      </c>
      <c r="BJ10" s="493" t="s">
        <v>300</v>
      </c>
      <c r="BK10" s="493" t="s">
        <v>301</v>
      </c>
      <c r="BL10" s="479" t="s">
        <v>23</v>
      </c>
      <c r="BN10" s="31" t="s">
        <v>550</v>
      </c>
      <c r="BO10" s="324" t="s">
        <v>298</v>
      </c>
      <c r="BP10" s="322" t="s">
        <v>299</v>
      </c>
      <c r="BQ10" s="493" t="s">
        <v>300</v>
      </c>
      <c r="BR10" s="493" t="s">
        <v>301</v>
      </c>
      <c r="BS10" s="478" t="s">
        <v>23</v>
      </c>
      <c r="BT10" s="396" t="s">
        <v>556</v>
      </c>
    </row>
    <row r="11" spans="1:72" ht="10.5" customHeight="1">
      <c r="B11" s="911"/>
      <c r="C11" s="911"/>
      <c r="D11" s="911"/>
      <c r="E11" s="911"/>
      <c r="F11" s="911"/>
      <c r="G11" s="911"/>
      <c r="H11" s="911"/>
      <c r="I11" s="911"/>
      <c r="J11" s="911"/>
      <c r="K11" s="911"/>
      <c r="L11" s="911"/>
      <c r="M11" s="911"/>
      <c r="O11" s="461"/>
      <c r="P11" s="291"/>
      <c r="Q11" s="291"/>
      <c r="R11" s="291"/>
      <c r="S11" s="291"/>
      <c r="T11" s="291"/>
      <c r="U11" s="291"/>
      <c r="V11" s="291"/>
      <c r="W11" s="291"/>
      <c r="X11" s="291"/>
      <c r="Y11" s="291"/>
      <c r="Z11" s="291"/>
      <c r="AA11" s="462"/>
      <c r="AC11" s="573" t="s">
        <v>403</v>
      </c>
      <c r="AD11" s="711">
        <f>BH23</f>
        <v>2.643171806167401E-2</v>
      </c>
      <c r="AE11" s="687">
        <f>BI23</f>
        <v>0.1277533039647577</v>
      </c>
      <c r="AF11" s="687">
        <f>BJ23</f>
        <v>0.32599118942731276</v>
      </c>
      <c r="AG11" s="687">
        <f>BK23</f>
        <v>0.46696035242290751</v>
      </c>
      <c r="AH11" s="687">
        <f>BL23</f>
        <v>5.2863436123348019E-2</v>
      </c>
      <c r="AJ11" s="573" t="s">
        <v>403</v>
      </c>
      <c r="AK11" s="704">
        <f t="shared" ref="AK11:AP11" si="2">BO23</f>
        <v>6</v>
      </c>
      <c r="AL11" s="704">
        <f t="shared" si="2"/>
        <v>29</v>
      </c>
      <c r="AM11" s="704">
        <f t="shared" si="2"/>
        <v>74</v>
      </c>
      <c r="AN11" s="704">
        <f t="shared" si="2"/>
        <v>106</v>
      </c>
      <c r="AO11" s="704">
        <f t="shared" si="2"/>
        <v>12</v>
      </c>
      <c r="AP11" s="704">
        <f t="shared" si="2"/>
        <v>227</v>
      </c>
      <c r="AR11" s="336" t="str">
        <f>CONCATENATE(AR9,AT9,AU9,AV9,AW9,AR10,AT10,AU10,AV10,AW10)</f>
        <v>規模別では、「100人以上」の事業所が、「策定した」と回答した割合が100%となった。</v>
      </c>
      <c r="BG11" s="44" t="s">
        <v>557</v>
      </c>
      <c r="BH11" s="356" t="e">
        <f t="shared" ref="BH11:BH23" si="3">+BO11/+$BT11</f>
        <v>#DIV/0!</v>
      </c>
      <c r="BI11" s="357" t="e">
        <f t="shared" ref="BI11:BI23" si="4">+BP11/+$BT11</f>
        <v>#DIV/0!</v>
      </c>
      <c r="BJ11" s="357" t="e">
        <f t="shared" ref="BJ11:BJ23" si="5">+BQ11/+$BT11</f>
        <v>#DIV/0!</v>
      </c>
      <c r="BK11" s="357" t="e">
        <f t="shared" ref="BK11:BK23" si="6">+BR11/+$BT11</f>
        <v>#DIV/0!</v>
      </c>
      <c r="BL11" s="358" t="e">
        <f t="shared" ref="BL11:BL23" si="7">+BS11/+$BT11</f>
        <v>#DIV/0!</v>
      </c>
      <c r="BN11" s="44" t="s">
        <v>557</v>
      </c>
      <c r="BO11" s="298">
        <f>集計・資料②!AJ7</f>
        <v>0</v>
      </c>
      <c r="BP11" s="299">
        <f>集計・資料②!AK7</f>
        <v>0</v>
      </c>
      <c r="BQ11" s="304">
        <f>集計・資料②!AL7</f>
        <v>0</v>
      </c>
      <c r="BR11" s="304">
        <f>集計・資料②!AM7</f>
        <v>0</v>
      </c>
      <c r="BS11" s="304">
        <f>集計・資料②!AN7</f>
        <v>0</v>
      </c>
      <c r="BT11" s="325">
        <f t="shared" ref="BT11:BT24" si="8">+SUM(BO11:BS11)</f>
        <v>0</v>
      </c>
    </row>
    <row r="12" spans="1:72" ht="10.5" customHeight="1">
      <c r="B12" s="911"/>
      <c r="C12" s="911"/>
      <c r="D12" s="911"/>
      <c r="E12" s="911"/>
      <c r="F12" s="911"/>
      <c r="G12" s="911"/>
      <c r="H12" s="911"/>
      <c r="I12" s="911"/>
      <c r="J12" s="911"/>
      <c r="K12" s="911"/>
      <c r="L12" s="911"/>
      <c r="M12" s="911"/>
      <c r="O12" s="461"/>
      <c r="P12" s="291"/>
      <c r="Q12" s="291"/>
      <c r="R12" s="291"/>
      <c r="S12" s="291"/>
      <c r="T12" s="291"/>
      <c r="U12" s="291"/>
      <c r="V12" s="291"/>
      <c r="W12" s="291"/>
      <c r="X12" s="291"/>
      <c r="Y12" s="291"/>
      <c r="Z12" s="291"/>
      <c r="AA12" s="462"/>
      <c r="AC12" s="683" t="s">
        <v>404</v>
      </c>
      <c r="AD12" s="711">
        <f>BH22</f>
        <v>3.5928143712574849E-2</v>
      </c>
      <c r="AE12" s="687">
        <f>BI22</f>
        <v>5.3892215568862277E-2</v>
      </c>
      <c r="AF12" s="687">
        <f>BJ22</f>
        <v>0.43712574850299402</v>
      </c>
      <c r="AG12" s="687">
        <f>BK22</f>
        <v>0.41916167664670656</v>
      </c>
      <c r="AH12" s="687">
        <f>BL22</f>
        <v>5.3892215568862277E-2</v>
      </c>
      <c r="AJ12" s="683" t="s">
        <v>404</v>
      </c>
      <c r="AK12" s="704">
        <f t="shared" ref="AK12:AP12" si="9">BO22</f>
        <v>6</v>
      </c>
      <c r="AL12" s="704">
        <f t="shared" si="9"/>
        <v>9</v>
      </c>
      <c r="AM12" s="704">
        <f t="shared" si="9"/>
        <v>73</v>
      </c>
      <c r="AN12" s="704">
        <f t="shared" si="9"/>
        <v>70</v>
      </c>
      <c r="AO12" s="704">
        <f t="shared" si="9"/>
        <v>9</v>
      </c>
      <c r="AP12" s="704">
        <f t="shared" si="9"/>
        <v>167</v>
      </c>
      <c r="BG12" s="7" t="s">
        <v>544</v>
      </c>
      <c r="BH12" s="363">
        <f t="shared" si="3"/>
        <v>3.7383177570093455E-2</v>
      </c>
      <c r="BI12" s="364">
        <f t="shared" si="4"/>
        <v>3.7383177570093455E-2</v>
      </c>
      <c r="BJ12" s="364">
        <f t="shared" si="5"/>
        <v>0.41121495327102803</v>
      </c>
      <c r="BK12" s="364">
        <f t="shared" si="6"/>
        <v>0.41121495327102803</v>
      </c>
      <c r="BL12" s="365">
        <f t="shared" si="7"/>
        <v>0.10280373831775701</v>
      </c>
      <c r="BN12" s="7" t="s">
        <v>544</v>
      </c>
      <c r="BO12" s="326">
        <f>集計・資料②!AJ9</f>
        <v>4</v>
      </c>
      <c r="BP12" s="284">
        <f>集計・資料②!AK9</f>
        <v>4</v>
      </c>
      <c r="BQ12" s="309">
        <f>集計・資料②!AL9</f>
        <v>44</v>
      </c>
      <c r="BR12" s="309">
        <f>集計・資料②!AM9</f>
        <v>44</v>
      </c>
      <c r="BS12" s="309">
        <f>集計・資料②!AN9</f>
        <v>11</v>
      </c>
      <c r="BT12" s="327">
        <f t="shared" si="8"/>
        <v>107</v>
      </c>
    </row>
    <row r="13" spans="1:72" ht="10.5" customHeight="1">
      <c r="B13" s="911"/>
      <c r="C13" s="911"/>
      <c r="D13" s="911"/>
      <c r="E13" s="911"/>
      <c r="F13" s="911"/>
      <c r="G13" s="911"/>
      <c r="H13" s="911"/>
      <c r="I13" s="911"/>
      <c r="J13" s="911"/>
      <c r="K13" s="911"/>
      <c r="L13" s="911"/>
      <c r="M13" s="911"/>
      <c r="O13" s="461"/>
      <c r="P13" s="291"/>
      <c r="Q13" s="291"/>
      <c r="R13" s="291"/>
      <c r="S13" s="291"/>
      <c r="T13" s="291"/>
      <c r="U13" s="291"/>
      <c r="V13" s="291"/>
      <c r="W13" s="291"/>
      <c r="X13" s="291"/>
      <c r="Y13" s="291"/>
      <c r="Z13" s="291"/>
      <c r="AA13" s="462"/>
      <c r="AC13" s="573" t="s">
        <v>405</v>
      </c>
      <c r="AD13" s="711">
        <f>BH21</f>
        <v>0</v>
      </c>
      <c r="AE13" s="687">
        <f>BI21</f>
        <v>0.16666666666666666</v>
      </c>
      <c r="AF13" s="687">
        <f>BJ21</f>
        <v>0.33333333333333331</v>
      </c>
      <c r="AG13" s="687">
        <f>BK21</f>
        <v>0.33333333333333331</v>
      </c>
      <c r="AH13" s="687">
        <f>BL21</f>
        <v>0.16666666666666666</v>
      </c>
      <c r="AJ13" s="573" t="s">
        <v>405</v>
      </c>
      <c r="AK13" s="704">
        <f t="shared" ref="AK13:AP13" si="10">BO21</f>
        <v>0</v>
      </c>
      <c r="AL13" s="704">
        <f t="shared" si="10"/>
        <v>1</v>
      </c>
      <c r="AM13" s="704">
        <f t="shared" si="10"/>
        <v>2</v>
      </c>
      <c r="AN13" s="704">
        <f t="shared" si="10"/>
        <v>2</v>
      </c>
      <c r="AO13" s="704">
        <f t="shared" si="10"/>
        <v>1</v>
      </c>
      <c r="AP13" s="704">
        <f t="shared" si="10"/>
        <v>6</v>
      </c>
      <c r="BG13" s="7" t="s">
        <v>545</v>
      </c>
      <c r="BH13" s="363">
        <f t="shared" si="3"/>
        <v>4.878048780487805E-2</v>
      </c>
      <c r="BI13" s="364">
        <f t="shared" si="4"/>
        <v>6.5040650406504072E-2</v>
      </c>
      <c r="BJ13" s="364">
        <f t="shared" si="5"/>
        <v>0.3983739837398374</v>
      </c>
      <c r="BK13" s="364">
        <f t="shared" si="6"/>
        <v>0.41463414634146339</v>
      </c>
      <c r="BL13" s="365">
        <f t="shared" si="7"/>
        <v>7.3170731707317069E-2</v>
      </c>
      <c r="BN13" s="7" t="s">
        <v>545</v>
      </c>
      <c r="BO13" s="326">
        <f>集計・資料②!AJ11</f>
        <v>6</v>
      </c>
      <c r="BP13" s="284">
        <f>集計・資料②!AK11</f>
        <v>8</v>
      </c>
      <c r="BQ13" s="309">
        <f>集計・資料②!AL11</f>
        <v>49</v>
      </c>
      <c r="BR13" s="309">
        <f>集計・資料②!AM11</f>
        <v>51</v>
      </c>
      <c r="BS13" s="309">
        <f>集計・資料②!AN11</f>
        <v>9</v>
      </c>
      <c r="BT13" s="327">
        <f t="shared" si="8"/>
        <v>123</v>
      </c>
    </row>
    <row r="14" spans="1:72" ht="10.5" customHeight="1">
      <c r="B14" s="911"/>
      <c r="C14" s="911"/>
      <c r="D14" s="911"/>
      <c r="E14" s="911"/>
      <c r="F14" s="911"/>
      <c r="G14" s="911"/>
      <c r="H14" s="911"/>
      <c r="I14" s="911"/>
      <c r="J14" s="911"/>
      <c r="K14" s="911"/>
      <c r="L14" s="911"/>
      <c r="M14" s="911"/>
      <c r="O14" s="461"/>
      <c r="P14" s="291"/>
      <c r="Q14" s="291"/>
      <c r="R14" s="291"/>
      <c r="S14" s="291"/>
      <c r="T14" s="291"/>
      <c r="U14" s="291"/>
      <c r="V14" s="291"/>
      <c r="W14" s="291"/>
      <c r="X14" s="291"/>
      <c r="Y14" s="291"/>
      <c r="Z14" s="291"/>
      <c r="AA14" s="462"/>
      <c r="AC14" s="683" t="s">
        <v>406</v>
      </c>
      <c r="AD14" s="711">
        <f>BH20</f>
        <v>0</v>
      </c>
      <c r="AE14" s="687">
        <f>BI20</f>
        <v>0</v>
      </c>
      <c r="AF14" s="687">
        <f>BJ20</f>
        <v>0.69230769230769229</v>
      </c>
      <c r="AG14" s="687">
        <f>BK20</f>
        <v>0.30769230769230771</v>
      </c>
      <c r="AH14" s="687">
        <f>BL20</f>
        <v>0</v>
      </c>
      <c r="AJ14" s="683" t="s">
        <v>406</v>
      </c>
      <c r="AK14" s="704">
        <f t="shared" ref="AK14:AP14" si="11">BO20</f>
        <v>0</v>
      </c>
      <c r="AL14" s="704">
        <f t="shared" si="11"/>
        <v>0</v>
      </c>
      <c r="AM14" s="704">
        <f t="shared" si="11"/>
        <v>9</v>
      </c>
      <c r="AN14" s="704">
        <f t="shared" si="11"/>
        <v>4</v>
      </c>
      <c r="AO14" s="704">
        <f t="shared" si="11"/>
        <v>0</v>
      </c>
      <c r="AP14" s="704">
        <f t="shared" si="11"/>
        <v>13</v>
      </c>
      <c r="AR14" s="780" t="s">
        <v>699</v>
      </c>
      <c r="AS14" s="781"/>
      <c r="AT14" s="781"/>
      <c r="AU14" s="781"/>
      <c r="AV14" s="781"/>
      <c r="AW14" s="781"/>
      <c r="AX14" s="781"/>
      <c r="AY14" s="781"/>
      <c r="AZ14" s="781"/>
      <c r="BA14" s="781"/>
      <c r="BB14" s="781"/>
      <c r="BC14" s="781"/>
      <c r="BG14" s="7" t="s">
        <v>543</v>
      </c>
      <c r="BH14" s="363">
        <f t="shared" si="3"/>
        <v>0</v>
      </c>
      <c r="BI14" s="364">
        <f t="shared" si="4"/>
        <v>0</v>
      </c>
      <c r="BJ14" s="364">
        <f t="shared" si="5"/>
        <v>0.52173913043478259</v>
      </c>
      <c r="BK14" s="364">
        <f t="shared" si="6"/>
        <v>0.47826086956521741</v>
      </c>
      <c r="BL14" s="365">
        <f t="shared" si="7"/>
        <v>0</v>
      </c>
      <c r="BN14" s="7" t="s">
        <v>543</v>
      </c>
      <c r="BO14" s="326">
        <f>集計・資料②!AJ13</f>
        <v>0</v>
      </c>
      <c r="BP14" s="284">
        <f>集計・資料②!AK13</f>
        <v>0</v>
      </c>
      <c r="BQ14" s="309">
        <f>集計・資料②!AL13</f>
        <v>12</v>
      </c>
      <c r="BR14" s="309">
        <f>集計・資料②!AM13</f>
        <v>11</v>
      </c>
      <c r="BS14" s="309">
        <f>集計・資料②!AN13</f>
        <v>0</v>
      </c>
      <c r="BT14" s="327">
        <f t="shared" si="8"/>
        <v>23</v>
      </c>
    </row>
    <row r="15" spans="1:72" ht="10.5" customHeight="1">
      <c r="B15" s="911"/>
      <c r="C15" s="911"/>
      <c r="D15" s="911"/>
      <c r="E15" s="911"/>
      <c r="F15" s="911"/>
      <c r="G15" s="911"/>
      <c r="H15" s="911"/>
      <c r="I15" s="911"/>
      <c r="J15" s="911"/>
      <c r="K15" s="911"/>
      <c r="L15" s="911"/>
      <c r="M15" s="911"/>
      <c r="O15" s="463"/>
      <c r="P15" s="464"/>
      <c r="Q15" s="464"/>
      <c r="R15" s="464"/>
      <c r="S15" s="464"/>
      <c r="T15" s="464"/>
      <c r="U15" s="464"/>
      <c r="V15" s="464"/>
      <c r="W15" s="464"/>
      <c r="X15" s="464"/>
      <c r="Y15" s="464"/>
      <c r="Z15" s="464"/>
      <c r="AA15" s="465"/>
      <c r="AC15" s="573" t="s">
        <v>407</v>
      </c>
      <c r="AD15" s="711">
        <f>BH19</f>
        <v>5.263157894736842E-3</v>
      </c>
      <c r="AE15" s="687">
        <f>BI19</f>
        <v>6.3157894736842107E-2</v>
      </c>
      <c r="AF15" s="687">
        <f>BJ19</f>
        <v>0.40526315789473683</v>
      </c>
      <c r="AG15" s="687">
        <f>BK19</f>
        <v>0.45789473684210524</v>
      </c>
      <c r="AH15" s="687">
        <f>BL19</f>
        <v>6.8421052631578952E-2</v>
      </c>
      <c r="AJ15" s="573" t="s">
        <v>407</v>
      </c>
      <c r="AK15" s="704">
        <f t="shared" ref="AK15:AP15" si="12">BO19</f>
        <v>1</v>
      </c>
      <c r="AL15" s="704">
        <f t="shared" si="12"/>
        <v>12</v>
      </c>
      <c r="AM15" s="704">
        <f t="shared" si="12"/>
        <v>77</v>
      </c>
      <c r="AN15" s="704">
        <f t="shared" si="12"/>
        <v>87</v>
      </c>
      <c r="AO15" s="704">
        <f t="shared" si="12"/>
        <v>13</v>
      </c>
      <c r="AP15" s="704">
        <f t="shared" si="12"/>
        <v>190</v>
      </c>
      <c r="AR15" s="833" t="str">
        <f>CONCATENATE("　",AR4,CHAR(10),"　",AR7,CHAR(10),"　",AR11)</f>
        <v>　次世代育成支援対策推進法にもとづく一般事業主行動計画（従業員数が101人以上の事業所は策定義務あり、100人以下は努力義務のみ）について、「策定した」「策定中」と回答した事業所が全体の10.6%となった。
　業種別では、「金融･保険業」「医療・福祉」において「策定した」と回答した割合が高い。
　規模別では、「100人以上」の事業所が、「策定した」と回答した割合が100%となった。</v>
      </c>
      <c r="AS15" s="833"/>
      <c r="AT15" s="833"/>
      <c r="AU15" s="833"/>
      <c r="AV15" s="833"/>
      <c r="AW15" s="833"/>
      <c r="AX15" s="833"/>
      <c r="AY15" s="833"/>
      <c r="AZ15" s="833"/>
      <c r="BA15" s="833"/>
      <c r="BB15" s="833"/>
      <c r="BC15" s="833"/>
      <c r="BG15" s="7" t="s">
        <v>542</v>
      </c>
      <c r="BH15" s="363">
        <f t="shared" si="3"/>
        <v>7.3333333333333334E-2</v>
      </c>
      <c r="BI15" s="364">
        <f t="shared" si="4"/>
        <v>0.08</v>
      </c>
      <c r="BJ15" s="364">
        <f t="shared" si="5"/>
        <v>0.27333333333333332</v>
      </c>
      <c r="BK15" s="364">
        <f t="shared" si="6"/>
        <v>0.51333333333333331</v>
      </c>
      <c r="BL15" s="365">
        <f t="shared" si="7"/>
        <v>0.06</v>
      </c>
      <c r="BN15" s="7" t="s">
        <v>542</v>
      </c>
      <c r="BO15" s="326">
        <f>集計・資料②!AJ15</f>
        <v>11</v>
      </c>
      <c r="BP15" s="284">
        <f>集計・資料②!AK15</f>
        <v>12</v>
      </c>
      <c r="BQ15" s="309">
        <f>集計・資料②!AL15</f>
        <v>41</v>
      </c>
      <c r="BR15" s="309">
        <f>集計・資料②!AM15</f>
        <v>77</v>
      </c>
      <c r="BS15" s="309">
        <f>集計・資料②!AN15</f>
        <v>9</v>
      </c>
      <c r="BT15" s="327">
        <f t="shared" si="8"/>
        <v>150</v>
      </c>
    </row>
    <row r="16" spans="1:72" ht="10.5" customHeight="1">
      <c r="AC16" s="683" t="s">
        <v>408</v>
      </c>
      <c r="AD16" s="711">
        <f>BH18</f>
        <v>0.125</v>
      </c>
      <c r="AE16" s="687">
        <f>BI18</f>
        <v>6.25E-2</v>
      </c>
      <c r="AF16" s="687">
        <f>BJ18</f>
        <v>0.5625</v>
      </c>
      <c r="AG16" s="687">
        <f>BK18</f>
        <v>0.1875</v>
      </c>
      <c r="AH16" s="687">
        <f>BL18</f>
        <v>6.25E-2</v>
      </c>
      <c r="AJ16" s="683" t="s">
        <v>408</v>
      </c>
      <c r="AK16" s="704">
        <f t="shared" ref="AK16:AP16" si="13">BO18</f>
        <v>2</v>
      </c>
      <c r="AL16" s="704">
        <f t="shared" si="13"/>
        <v>1</v>
      </c>
      <c r="AM16" s="704">
        <f t="shared" si="13"/>
        <v>9</v>
      </c>
      <c r="AN16" s="704">
        <f t="shared" si="13"/>
        <v>3</v>
      </c>
      <c r="AO16" s="704">
        <f t="shared" si="13"/>
        <v>1</v>
      </c>
      <c r="AP16" s="704">
        <f t="shared" si="13"/>
        <v>16</v>
      </c>
      <c r="AR16" s="833"/>
      <c r="AS16" s="833"/>
      <c r="AT16" s="833"/>
      <c r="AU16" s="833"/>
      <c r="AV16" s="833"/>
      <c r="AW16" s="833"/>
      <c r="AX16" s="833"/>
      <c r="AY16" s="833"/>
      <c r="AZ16" s="833"/>
      <c r="BA16" s="833"/>
      <c r="BB16" s="833"/>
      <c r="BC16" s="833"/>
      <c r="BG16" s="7" t="s">
        <v>541</v>
      </c>
      <c r="BH16" s="363">
        <f t="shared" si="3"/>
        <v>0</v>
      </c>
      <c r="BI16" s="364">
        <f t="shared" si="4"/>
        <v>3.0303030303030304E-2</v>
      </c>
      <c r="BJ16" s="364">
        <f t="shared" si="5"/>
        <v>0.33333333333333331</v>
      </c>
      <c r="BK16" s="364">
        <f t="shared" si="6"/>
        <v>0.5757575757575758</v>
      </c>
      <c r="BL16" s="365">
        <f t="shared" si="7"/>
        <v>6.0606060606060608E-2</v>
      </c>
      <c r="BN16" s="7" t="s">
        <v>541</v>
      </c>
      <c r="BO16" s="326">
        <f>集計・資料②!AJ17</f>
        <v>0</v>
      </c>
      <c r="BP16" s="284">
        <f>集計・資料②!AK17</f>
        <v>1</v>
      </c>
      <c r="BQ16" s="309">
        <f>集計・資料②!AL17</f>
        <v>11</v>
      </c>
      <c r="BR16" s="309">
        <f>集計・資料②!AM17</f>
        <v>19</v>
      </c>
      <c r="BS16" s="309">
        <f>集計・資料②!AN17</f>
        <v>2</v>
      </c>
      <c r="BT16" s="327">
        <f t="shared" si="8"/>
        <v>33</v>
      </c>
    </row>
    <row r="17" spans="1:72">
      <c r="A17" s="458"/>
      <c r="B17" s="459"/>
      <c r="C17" s="459"/>
      <c r="D17" s="459"/>
      <c r="E17" s="459"/>
      <c r="F17" s="459"/>
      <c r="G17" s="459"/>
      <c r="H17" s="459"/>
      <c r="I17" s="459"/>
      <c r="J17" s="459"/>
      <c r="K17" s="459"/>
      <c r="L17" s="459"/>
      <c r="M17" s="459"/>
      <c r="N17" s="459"/>
      <c r="O17" s="459"/>
      <c r="P17" s="459"/>
      <c r="Q17" s="459"/>
      <c r="R17" s="459"/>
      <c r="S17" s="459"/>
      <c r="T17" s="459"/>
      <c r="U17" s="459"/>
      <c r="V17" s="459"/>
      <c r="W17" s="459"/>
      <c r="X17" s="459"/>
      <c r="Y17" s="459"/>
      <c r="Z17" s="459"/>
      <c r="AA17" s="460"/>
      <c r="AC17" s="573" t="s">
        <v>409</v>
      </c>
      <c r="AD17" s="711">
        <f>BH17</f>
        <v>5.5555555555555552E-2</v>
      </c>
      <c r="AE17" s="687">
        <f>BI17</f>
        <v>0</v>
      </c>
      <c r="AF17" s="687">
        <f>BJ17</f>
        <v>0.5</v>
      </c>
      <c r="AG17" s="687">
        <f>BK17</f>
        <v>0.27777777777777779</v>
      </c>
      <c r="AH17" s="687">
        <f>BL17</f>
        <v>0.16666666666666666</v>
      </c>
      <c r="AJ17" s="573" t="s">
        <v>409</v>
      </c>
      <c r="AK17" s="704">
        <f t="shared" ref="AK17:AP17" si="14">BO17</f>
        <v>1</v>
      </c>
      <c r="AL17" s="704">
        <f t="shared" si="14"/>
        <v>0</v>
      </c>
      <c r="AM17" s="704">
        <f t="shared" si="14"/>
        <v>9</v>
      </c>
      <c r="AN17" s="704">
        <f t="shared" si="14"/>
        <v>5</v>
      </c>
      <c r="AO17" s="704">
        <f t="shared" si="14"/>
        <v>3</v>
      </c>
      <c r="AP17" s="704">
        <f t="shared" si="14"/>
        <v>18</v>
      </c>
      <c r="AR17" s="833"/>
      <c r="AS17" s="833"/>
      <c r="AT17" s="833"/>
      <c r="AU17" s="833"/>
      <c r="AV17" s="833"/>
      <c r="AW17" s="833"/>
      <c r="AX17" s="833"/>
      <c r="AY17" s="833"/>
      <c r="AZ17" s="833"/>
      <c r="BA17" s="833"/>
      <c r="BB17" s="833"/>
      <c r="BC17" s="833"/>
      <c r="BG17" s="7" t="s">
        <v>546</v>
      </c>
      <c r="BH17" s="363">
        <f t="shared" si="3"/>
        <v>5.5555555555555552E-2</v>
      </c>
      <c r="BI17" s="364">
        <f t="shared" si="4"/>
        <v>0</v>
      </c>
      <c r="BJ17" s="364">
        <f t="shared" si="5"/>
        <v>0.5</v>
      </c>
      <c r="BK17" s="364">
        <f t="shared" si="6"/>
        <v>0.27777777777777779</v>
      </c>
      <c r="BL17" s="365">
        <f t="shared" si="7"/>
        <v>0.16666666666666666</v>
      </c>
      <c r="BN17" s="7" t="s">
        <v>546</v>
      </c>
      <c r="BO17" s="326">
        <f>集計・資料②!AJ19</f>
        <v>1</v>
      </c>
      <c r="BP17" s="284">
        <f>集計・資料②!AK19</f>
        <v>0</v>
      </c>
      <c r="BQ17" s="309">
        <f>集計・資料②!AL19</f>
        <v>9</v>
      </c>
      <c r="BR17" s="309">
        <f>集計・資料②!AM19</f>
        <v>5</v>
      </c>
      <c r="BS17" s="309">
        <f>集計・資料②!AN19</f>
        <v>3</v>
      </c>
      <c r="BT17" s="327">
        <f t="shared" si="8"/>
        <v>18</v>
      </c>
    </row>
    <row r="18" spans="1:72">
      <c r="A18" s="461"/>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462"/>
      <c r="AC18" s="683" t="s">
        <v>410</v>
      </c>
      <c r="AD18" s="711">
        <f>BH16</f>
        <v>0</v>
      </c>
      <c r="AE18" s="687">
        <f>BI16</f>
        <v>3.0303030303030304E-2</v>
      </c>
      <c r="AF18" s="687">
        <f>BJ16</f>
        <v>0.33333333333333331</v>
      </c>
      <c r="AG18" s="687">
        <f>BK16</f>
        <v>0.5757575757575758</v>
      </c>
      <c r="AH18" s="687">
        <f>BL16</f>
        <v>6.0606060606060608E-2</v>
      </c>
      <c r="AJ18" s="683" t="s">
        <v>410</v>
      </c>
      <c r="AK18" s="704">
        <f t="shared" ref="AK18:AP18" si="15">BO16</f>
        <v>0</v>
      </c>
      <c r="AL18" s="704">
        <f t="shared" si="15"/>
        <v>1</v>
      </c>
      <c r="AM18" s="704">
        <f t="shared" si="15"/>
        <v>11</v>
      </c>
      <c r="AN18" s="704">
        <f t="shared" si="15"/>
        <v>19</v>
      </c>
      <c r="AO18" s="704">
        <f t="shared" si="15"/>
        <v>2</v>
      </c>
      <c r="AP18" s="704">
        <f t="shared" si="15"/>
        <v>33</v>
      </c>
      <c r="AR18" s="833"/>
      <c r="AS18" s="833"/>
      <c r="AT18" s="833"/>
      <c r="AU18" s="833"/>
      <c r="AV18" s="833"/>
      <c r="AW18" s="833"/>
      <c r="AX18" s="833"/>
      <c r="AY18" s="833"/>
      <c r="AZ18" s="833"/>
      <c r="BA18" s="833"/>
      <c r="BB18" s="833"/>
      <c r="BC18" s="833"/>
      <c r="BG18" s="7" t="s">
        <v>540</v>
      </c>
      <c r="BH18" s="363">
        <f t="shared" si="3"/>
        <v>0.125</v>
      </c>
      <c r="BI18" s="364">
        <f t="shared" si="4"/>
        <v>6.25E-2</v>
      </c>
      <c r="BJ18" s="364">
        <f t="shared" si="5"/>
        <v>0.5625</v>
      </c>
      <c r="BK18" s="364">
        <f t="shared" si="6"/>
        <v>0.1875</v>
      </c>
      <c r="BL18" s="365">
        <f t="shared" si="7"/>
        <v>6.25E-2</v>
      </c>
      <c r="BN18" s="7" t="s">
        <v>540</v>
      </c>
      <c r="BO18" s="326">
        <f>集計・資料②!AJ21</f>
        <v>2</v>
      </c>
      <c r="BP18" s="284">
        <f>集計・資料②!AK21</f>
        <v>1</v>
      </c>
      <c r="BQ18" s="309">
        <f>集計・資料②!AL21</f>
        <v>9</v>
      </c>
      <c r="BR18" s="309">
        <f>集計・資料②!AM21</f>
        <v>3</v>
      </c>
      <c r="BS18" s="309">
        <f>集計・資料②!AN21</f>
        <v>1</v>
      </c>
      <c r="BT18" s="327">
        <f t="shared" si="8"/>
        <v>16</v>
      </c>
    </row>
    <row r="19" spans="1:72">
      <c r="A19" s="461"/>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462"/>
      <c r="AC19" s="573" t="s">
        <v>411</v>
      </c>
      <c r="AD19" s="711">
        <f>BH15</f>
        <v>7.3333333333333334E-2</v>
      </c>
      <c r="AE19" s="687">
        <f>BI15</f>
        <v>0.08</v>
      </c>
      <c r="AF19" s="687">
        <f>BJ15</f>
        <v>0.27333333333333332</v>
      </c>
      <c r="AG19" s="687">
        <f>BK15</f>
        <v>0.51333333333333331</v>
      </c>
      <c r="AH19" s="687">
        <f>BL15</f>
        <v>0.06</v>
      </c>
      <c r="AJ19" s="573" t="s">
        <v>411</v>
      </c>
      <c r="AK19" s="704">
        <f t="shared" ref="AK19:AP19" si="16">BO15</f>
        <v>11</v>
      </c>
      <c r="AL19" s="704">
        <f t="shared" si="16"/>
        <v>12</v>
      </c>
      <c r="AM19" s="704">
        <f t="shared" si="16"/>
        <v>41</v>
      </c>
      <c r="AN19" s="704">
        <f t="shared" si="16"/>
        <v>77</v>
      </c>
      <c r="AO19" s="704">
        <f t="shared" si="16"/>
        <v>9</v>
      </c>
      <c r="AP19" s="704">
        <f t="shared" si="16"/>
        <v>150</v>
      </c>
      <c r="AR19" s="833"/>
      <c r="AS19" s="833"/>
      <c r="AT19" s="833"/>
      <c r="AU19" s="833"/>
      <c r="AV19" s="833"/>
      <c r="AW19" s="833"/>
      <c r="AX19" s="833"/>
      <c r="AY19" s="833"/>
      <c r="AZ19" s="833"/>
      <c r="BA19" s="833"/>
      <c r="BB19" s="833"/>
      <c r="BC19" s="833"/>
      <c r="BG19" s="7" t="s">
        <v>539</v>
      </c>
      <c r="BH19" s="363">
        <f t="shared" si="3"/>
        <v>5.263157894736842E-3</v>
      </c>
      <c r="BI19" s="364">
        <f t="shared" si="4"/>
        <v>6.3157894736842107E-2</v>
      </c>
      <c r="BJ19" s="364">
        <f t="shared" si="5"/>
        <v>0.40526315789473683</v>
      </c>
      <c r="BK19" s="364">
        <f t="shared" si="6"/>
        <v>0.45789473684210524</v>
      </c>
      <c r="BL19" s="365">
        <f t="shared" si="7"/>
        <v>6.8421052631578952E-2</v>
      </c>
      <c r="BN19" s="7" t="s">
        <v>539</v>
      </c>
      <c r="BO19" s="326">
        <f>集計・資料②!AJ23</f>
        <v>1</v>
      </c>
      <c r="BP19" s="284">
        <f>集計・資料②!AK23</f>
        <v>12</v>
      </c>
      <c r="BQ19" s="309">
        <f>集計・資料②!AL23</f>
        <v>77</v>
      </c>
      <c r="BR19" s="309">
        <f>集計・資料②!AM23</f>
        <v>87</v>
      </c>
      <c r="BS19" s="309">
        <f>集計・資料②!AN23</f>
        <v>13</v>
      </c>
      <c r="BT19" s="327">
        <f t="shared" si="8"/>
        <v>190</v>
      </c>
    </row>
    <row r="20" spans="1:72">
      <c r="A20" s="461"/>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462"/>
      <c r="AC20" s="683" t="s">
        <v>412</v>
      </c>
      <c r="AD20" s="711">
        <f>BH14</f>
        <v>0</v>
      </c>
      <c r="AE20" s="687">
        <f>BI14</f>
        <v>0</v>
      </c>
      <c r="AF20" s="687">
        <f>BJ14</f>
        <v>0.52173913043478259</v>
      </c>
      <c r="AG20" s="687">
        <f>BK14</f>
        <v>0.47826086956521741</v>
      </c>
      <c r="AH20" s="687">
        <f>BL14</f>
        <v>0</v>
      </c>
      <c r="AJ20" s="683" t="s">
        <v>412</v>
      </c>
      <c r="AK20" s="704">
        <f t="shared" ref="AK20:AP20" si="17">BO14</f>
        <v>0</v>
      </c>
      <c r="AL20" s="704">
        <f t="shared" si="17"/>
        <v>0</v>
      </c>
      <c r="AM20" s="704">
        <f t="shared" si="17"/>
        <v>12</v>
      </c>
      <c r="AN20" s="704">
        <f t="shared" si="17"/>
        <v>11</v>
      </c>
      <c r="AO20" s="704">
        <f t="shared" si="17"/>
        <v>0</v>
      </c>
      <c r="AP20" s="704">
        <f t="shared" si="17"/>
        <v>23</v>
      </c>
      <c r="AR20" s="833"/>
      <c r="AS20" s="833"/>
      <c r="AT20" s="833"/>
      <c r="AU20" s="833"/>
      <c r="AV20" s="833"/>
      <c r="AW20" s="833"/>
      <c r="AX20" s="833"/>
      <c r="AY20" s="833"/>
      <c r="AZ20" s="833"/>
      <c r="BA20" s="833"/>
      <c r="BB20" s="833"/>
      <c r="BC20" s="833"/>
      <c r="BG20" s="7" t="s">
        <v>538</v>
      </c>
      <c r="BH20" s="363">
        <f t="shared" si="3"/>
        <v>0</v>
      </c>
      <c r="BI20" s="364">
        <f t="shared" si="4"/>
        <v>0</v>
      </c>
      <c r="BJ20" s="364">
        <f t="shared" si="5"/>
        <v>0.69230769230769229</v>
      </c>
      <c r="BK20" s="364">
        <f t="shared" si="6"/>
        <v>0.30769230769230771</v>
      </c>
      <c r="BL20" s="365">
        <f t="shared" si="7"/>
        <v>0</v>
      </c>
      <c r="BN20" s="7" t="s">
        <v>538</v>
      </c>
      <c r="BO20" s="326">
        <f>集計・資料②!AJ25</f>
        <v>0</v>
      </c>
      <c r="BP20" s="284">
        <f>集計・資料②!AK25</f>
        <v>0</v>
      </c>
      <c r="BQ20" s="309">
        <f>集計・資料②!AL25</f>
        <v>9</v>
      </c>
      <c r="BR20" s="309">
        <f>集計・資料②!AM25</f>
        <v>4</v>
      </c>
      <c r="BS20" s="309">
        <f>集計・資料②!AN25</f>
        <v>0</v>
      </c>
      <c r="BT20" s="327">
        <f t="shared" si="8"/>
        <v>13</v>
      </c>
    </row>
    <row r="21" spans="1:72">
      <c r="A21" s="461"/>
      <c r="B21" s="291"/>
      <c r="C21" s="291"/>
      <c r="D21" s="291"/>
      <c r="E21" s="291"/>
      <c r="F21" s="291"/>
      <c r="G21" s="291"/>
      <c r="H21" s="291"/>
      <c r="I21" s="291"/>
      <c r="J21" s="291"/>
      <c r="K21" s="291"/>
      <c r="L21" s="291"/>
      <c r="M21" s="291"/>
      <c r="N21" s="291"/>
      <c r="O21" s="291"/>
      <c r="P21" s="291"/>
      <c r="Q21" s="291"/>
      <c r="R21" s="291"/>
      <c r="S21" s="291"/>
      <c r="T21" s="291"/>
      <c r="U21" s="291"/>
      <c r="V21" s="291"/>
      <c r="W21" s="291"/>
      <c r="X21" s="291"/>
      <c r="Y21" s="291"/>
      <c r="Z21" s="291"/>
      <c r="AA21" s="462"/>
      <c r="AC21" s="573" t="s">
        <v>413</v>
      </c>
      <c r="AD21" s="711">
        <f>BH13</f>
        <v>4.878048780487805E-2</v>
      </c>
      <c r="AE21" s="687">
        <f>BI13</f>
        <v>6.5040650406504072E-2</v>
      </c>
      <c r="AF21" s="687">
        <f>BJ13</f>
        <v>0.3983739837398374</v>
      </c>
      <c r="AG21" s="687">
        <f>BK13</f>
        <v>0.41463414634146339</v>
      </c>
      <c r="AH21" s="687">
        <f>BL13</f>
        <v>7.3170731707317069E-2</v>
      </c>
      <c r="AJ21" s="573" t="s">
        <v>413</v>
      </c>
      <c r="AK21" s="704">
        <f t="shared" ref="AK21:AP21" si="18">BO13</f>
        <v>6</v>
      </c>
      <c r="AL21" s="704">
        <f t="shared" si="18"/>
        <v>8</v>
      </c>
      <c r="AM21" s="704">
        <f t="shared" si="18"/>
        <v>49</v>
      </c>
      <c r="AN21" s="704">
        <f t="shared" si="18"/>
        <v>51</v>
      </c>
      <c r="AO21" s="704">
        <f t="shared" si="18"/>
        <v>9</v>
      </c>
      <c r="AP21" s="704">
        <f t="shared" si="18"/>
        <v>123</v>
      </c>
      <c r="AR21" s="833"/>
      <c r="AS21" s="833"/>
      <c r="AT21" s="833"/>
      <c r="AU21" s="833"/>
      <c r="AV21" s="833"/>
      <c r="AW21" s="833"/>
      <c r="AX21" s="833"/>
      <c r="AY21" s="833"/>
      <c r="AZ21" s="833"/>
      <c r="BA21" s="833"/>
      <c r="BB21" s="833"/>
      <c r="BC21" s="833"/>
      <c r="BG21" s="7" t="s">
        <v>537</v>
      </c>
      <c r="BH21" s="363">
        <f t="shared" si="3"/>
        <v>0</v>
      </c>
      <c r="BI21" s="364">
        <f t="shared" si="4"/>
        <v>0.16666666666666666</v>
      </c>
      <c r="BJ21" s="364">
        <f t="shared" si="5"/>
        <v>0.33333333333333331</v>
      </c>
      <c r="BK21" s="364">
        <f t="shared" si="6"/>
        <v>0.33333333333333331</v>
      </c>
      <c r="BL21" s="365">
        <f t="shared" si="7"/>
        <v>0.16666666666666666</v>
      </c>
      <c r="BN21" s="7" t="s">
        <v>537</v>
      </c>
      <c r="BO21" s="326">
        <f>集計・資料②!AJ27</f>
        <v>0</v>
      </c>
      <c r="BP21" s="284">
        <f>集計・資料②!AK27</f>
        <v>1</v>
      </c>
      <c r="BQ21" s="309">
        <f>集計・資料②!AL27</f>
        <v>2</v>
      </c>
      <c r="BR21" s="309">
        <f>集計・資料②!AM27</f>
        <v>2</v>
      </c>
      <c r="BS21" s="309">
        <f>集計・資料②!AN27</f>
        <v>1</v>
      </c>
      <c r="BT21" s="327">
        <f t="shared" si="8"/>
        <v>6</v>
      </c>
    </row>
    <row r="22" spans="1:72">
      <c r="A22" s="461"/>
      <c r="B22" s="291"/>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462"/>
      <c r="AC22" s="683" t="s">
        <v>414</v>
      </c>
      <c r="AD22" s="711">
        <f>BH12</f>
        <v>3.7383177570093455E-2</v>
      </c>
      <c r="AE22" s="687">
        <f>BI12</f>
        <v>3.7383177570093455E-2</v>
      </c>
      <c r="AF22" s="687">
        <f>BJ12</f>
        <v>0.41121495327102803</v>
      </c>
      <c r="AG22" s="687">
        <f>BK12</f>
        <v>0.41121495327102803</v>
      </c>
      <c r="AH22" s="687">
        <f>BL12</f>
        <v>0.10280373831775701</v>
      </c>
      <c r="AJ22" s="683" t="s">
        <v>414</v>
      </c>
      <c r="AK22" s="704">
        <f t="shared" ref="AK22:AP22" si="19">BO12</f>
        <v>4</v>
      </c>
      <c r="AL22" s="704">
        <f t="shared" si="19"/>
        <v>4</v>
      </c>
      <c r="AM22" s="704">
        <f t="shared" si="19"/>
        <v>44</v>
      </c>
      <c r="AN22" s="704">
        <f t="shared" si="19"/>
        <v>44</v>
      </c>
      <c r="AO22" s="704">
        <f t="shared" si="19"/>
        <v>11</v>
      </c>
      <c r="AP22" s="704">
        <f t="shared" si="19"/>
        <v>107</v>
      </c>
      <c r="AR22" s="833"/>
      <c r="AS22" s="833"/>
      <c r="AT22" s="833"/>
      <c r="AU22" s="833"/>
      <c r="AV22" s="833"/>
      <c r="AW22" s="833"/>
      <c r="AX22" s="833"/>
      <c r="AY22" s="833"/>
      <c r="AZ22" s="833"/>
      <c r="BA22" s="833"/>
      <c r="BB22" s="833"/>
      <c r="BC22" s="833"/>
      <c r="BG22" s="16" t="s">
        <v>547</v>
      </c>
      <c r="BH22" s="363">
        <f t="shared" si="3"/>
        <v>3.5928143712574849E-2</v>
      </c>
      <c r="BI22" s="364">
        <f t="shared" si="4"/>
        <v>5.3892215568862277E-2</v>
      </c>
      <c r="BJ22" s="364">
        <f t="shared" si="5"/>
        <v>0.43712574850299402</v>
      </c>
      <c r="BK22" s="364">
        <f t="shared" si="6"/>
        <v>0.41916167664670656</v>
      </c>
      <c r="BL22" s="365">
        <f t="shared" si="7"/>
        <v>5.3892215568862277E-2</v>
      </c>
      <c r="BN22" s="16" t="s">
        <v>547</v>
      </c>
      <c r="BO22" s="326">
        <f>集計・資料②!AJ29</f>
        <v>6</v>
      </c>
      <c r="BP22" s="284">
        <f>集計・資料②!AK29</f>
        <v>9</v>
      </c>
      <c r="BQ22" s="309">
        <f>集計・資料②!AL29</f>
        <v>73</v>
      </c>
      <c r="BR22" s="309">
        <f>集計・資料②!AM29</f>
        <v>70</v>
      </c>
      <c r="BS22" s="309">
        <f>集計・資料②!AN29</f>
        <v>9</v>
      </c>
      <c r="BT22" s="327">
        <f t="shared" si="8"/>
        <v>167</v>
      </c>
    </row>
    <row r="23" spans="1:72" ht="11.25" thickBot="1">
      <c r="A23" s="461"/>
      <c r="B23" s="291"/>
      <c r="C23" s="291"/>
      <c r="D23" s="291"/>
      <c r="E23" s="291"/>
      <c r="F23" s="291"/>
      <c r="G23" s="291"/>
      <c r="H23" s="291"/>
      <c r="I23" s="291"/>
      <c r="J23" s="291"/>
      <c r="K23" s="291"/>
      <c r="L23" s="291"/>
      <c r="M23" s="291"/>
      <c r="N23" s="291"/>
      <c r="O23" s="291"/>
      <c r="P23" s="291"/>
      <c r="Q23" s="291"/>
      <c r="R23" s="291"/>
      <c r="S23" s="291"/>
      <c r="T23" s="291"/>
      <c r="U23" s="291"/>
      <c r="V23" s="291"/>
      <c r="W23" s="291"/>
      <c r="X23" s="291"/>
      <c r="Y23" s="291"/>
      <c r="Z23" s="291"/>
      <c r="AA23" s="462"/>
      <c r="AC23" s="573" t="s">
        <v>23</v>
      </c>
      <c r="AD23" s="687" t="e">
        <f>BH11</f>
        <v>#DIV/0!</v>
      </c>
      <c r="AE23" s="687" t="e">
        <f>BI11</f>
        <v>#DIV/0!</v>
      </c>
      <c r="AF23" s="687" t="e">
        <f>BJ11</f>
        <v>#DIV/0!</v>
      </c>
      <c r="AG23" s="687" t="e">
        <f>BK11</f>
        <v>#DIV/0!</v>
      </c>
      <c r="AH23" s="687" t="e">
        <f>BL11</f>
        <v>#DIV/0!</v>
      </c>
      <c r="AJ23" s="573" t="s">
        <v>23</v>
      </c>
      <c r="AK23" s="704">
        <f t="shared" ref="AK23:AP23" si="20">BO11</f>
        <v>0</v>
      </c>
      <c r="AL23" s="704">
        <f t="shared" si="20"/>
        <v>0</v>
      </c>
      <c r="AM23" s="704">
        <f t="shared" si="20"/>
        <v>0</v>
      </c>
      <c r="AN23" s="704">
        <f t="shared" si="20"/>
        <v>0</v>
      </c>
      <c r="AO23" s="704">
        <f t="shared" si="20"/>
        <v>0</v>
      </c>
      <c r="AP23" s="704">
        <f t="shared" si="20"/>
        <v>0</v>
      </c>
      <c r="AR23" s="833"/>
      <c r="AS23" s="833"/>
      <c r="AT23" s="833"/>
      <c r="AU23" s="833"/>
      <c r="AV23" s="833"/>
      <c r="AW23" s="833"/>
      <c r="AX23" s="833"/>
      <c r="AY23" s="833"/>
      <c r="AZ23" s="833"/>
      <c r="BA23" s="833"/>
      <c r="BB23" s="833"/>
      <c r="BC23" s="833"/>
      <c r="BG23" s="10" t="s">
        <v>548</v>
      </c>
      <c r="BH23" s="370">
        <f t="shared" si="3"/>
        <v>2.643171806167401E-2</v>
      </c>
      <c r="BI23" s="371">
        <f t="shared" si="4"/>
        <v>0.1277533039647577</v>
      </c>
      <c r="BJ23" s="371">
        <f t="shared" si="5"/>
        <v>0.32599118942731276</v>
      </c>
      <c r="BK23" s="371">
        <f t="shared" si="6"/>
        <v>0.46696035242290751</v>
      </c>
      <c r="BL23" s="372">
        <f t="shared" si="7"/>
        <v>5.2863436123348019E-2</v>
      </c>
      <c r="BN23" s="8" t="s">
        <v>548</v>
      </c>
      <c r="BO23" s="301">
        <f>集計・資料②!AJ31</f>
        <v>6</v>
      </c>
      <c r="BP23" s="302">
        <f>集計・資料②!AK31</f>
        <v>29</v>
      </c>
      <c r="BQ23" s="306">
        <f>集計・資料②!AL31</f>
        <v>74</v>
      </c>
      <c r="BR23" s="306">
        <f>集計・資料②!AM31</f>
        <v>106</v>
      </c>
      <c r="BS23" s="306">
        <f>集計・資料②!AN31</f>
        <v>12</v>
      </c>
      <c r="BT23" s="311">
        <f t="shared" si="8"/>
        <v>227</v>
      </c>
    </row>
    <row r="24" spans="1:72" ht="11.25" thickBot="1">
      <c r="A24" s="461"/>
      <c r="B24" s="291"/>
      <c r="C24" s="291"/>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462"/>
      <c r="AJ24" s="589" t="s">
        <v>556</v>
      </c>
      <c r="AK24" s="704">
        <f t="shared" ref="AK24:AP24" si="21">SUM(AK11:AK23)</f>
        <v>37</v>
      </c>
      <c r="AL24" s="704">
        <f t="shared" si="21"/>
        <v>77</v>
      </c>
      <c r="AM24" s="704">
        <f t="shared" si="21"/>
        <v>410</v>
      </c>
      <c r="AN24" s="704">
        <f t="shared" si="21"/>
        <v>479</v>
      </c>
      <c r="AO24" s="704">
        <f t="shared" si="21"/>
        <v>70</v>
      </c>
      <c r="AP24" s="704">
        <f t="shared" si="21"/>
        <v>1073</v>
      </c>
      <c r="AR24" s="833"/>
      <c r="AS24" s="833"/>
      <c r="AT24" s="833"/>
      <c r="AU24" s="833"/>
      <c r="AV24" s="833"/>
      <c r="AW24" s="833"/>
      <c r="AX24" s="833"/>
      <c r="AY24" s="833"/>
      <c r="AZ24" s="833"/>
      <c r="BA24" s="833"/>
      <c r="BB24" s="833"/>
      <c r="BC24" s="833"/>
      <c r="BN24" s="303" t="s">
        <v>556</v>
      </c>
      <c r="BO24" s="286">
        <f>+SUM(BO11:BO23)</f>
        <v>37</v>
      </c>
      <c r="BP24" s="287">
        <f>+SUM(BP11:BP23)</f>
        <v>77</v>
      </c>
      <c r="BQ24" s="307">
        <f>SUM(BQ11:BQ23)</f>
        <v>410</v>
      </c>
      <c r="BR24" s="307">
        <f>SUM(BR11:BR23)</f>
        <v>479</v>
      </c>
      <c r="BS24" s="307">
        <f>+SUM(BS11:BS23)</f>
        <v>70</v>
      </c>
      <c r="BT24" s="308">
        <f t="shared" si="8"/>
        <v>1073</v>
      </c>
    </row>
    <row r="25" spans="1:72">
      <c r="A25" s="461"/>
      <c r="B25" s="291"/>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462"/>
      <c r="AL25" s="312"/>
      <c r="AM25" s="312"/>
      <c r="AN25" s="312"/>
      <c r="AR25" s="833"/>
      <c r="AS25" s="833"/>
      <c r="AT25" s="833"/>
      <c r="AU25" s="833"/>
      <c r="AV25" s="833"/>
      <c r="AW25" s="833"/>
      <c r="AX25" s="833"/>
      <c r="AY25" s="833"/>
      <c r="AZ25" s="833"/>
      <c r="BA25" s="833"/>
      <c r="BB25" s="833"/>
      <c r="BC25" s="833"/>
      <c r="BP25" s="312"/>
      <c r="BQ25" s="312"/>
      <c r="BR25" s="312"/>
    </row>
    <row r="26" spans="1:72">
      <c r="A26" s="461"/>
      <c r="B26" s="291"/>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462"/>
      <c r="AC26" s="282" t="s">
        <v>306</v>
      </c>
      <c r="AJ26" s="282" t="s">
        <v>307</v>
      </c>
      <c r="AR26" s="833"/>
      <c r="AS26" s="833"/>
      <c r="AT26" s="833"/>
      <c r="AU26" s="833"/>
      <c r="AV26" s="833"/>
      <c r="AW26" s="833"/>
      <c r="AX26" s="833"/>
      <c r="AY26" s="833"/>
      <c r="AZ26" s="833"/>
      <c r="BA26" s="833"/>
      <c r="BB26" s="833"/>
      <c r="BC26" s="833"/>
      <c r="BG26" s="282" t="s">
        <v>306</v>
      </c>
      <c r="BN26" s="282" t="s">
        <v>307</v>
      </c>
    </row>
    <row r="27" spans="1:72" ht="11.25" thickBot="1">
      <c r="A27" s="461"/>
      <c r="B27" s="291"/>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462"/>
      <c r="AR27" s="833"/>
      <c r="AS27" s="833"/>
      <c r="AT27" s="833"/>
      <c r="AU27" s="833"/>
      <c r="AV27" s="833"/>
      <c r="AW27" s="833"/>
      <c r="AX27" s="833"/>
      <c r="AY27" s="833"/>
      <c r="AZ27" s="833"/>
      <c r="BA27" s="833"/>
      <c r="BB27" s="833"/>
      <c r="BC27" s="833"/>
    </row>
    <row r="28" spans="1:72" ht="11.25" thickBot="1">
      <c r="A28" s="461"/>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462"/>
      <c r="AC28" s="575" t="s">
        <v>8</v>
      </c>
      <c r="AD28" s="591" t="s">
        <v>298</v>
      </c>
      <c r="AE28" s="591" t="s">
        <v>299</v>
      </c>
      <c r="AF28" s="591" t="s">
        <v>300</v>
      </c>
      <c r="AG28" s="591" t="s">
        <v>301</v>
      </c>
      <c r="AH28" s="589" t="s">
        <v>23</v>
      </c>
      <c r="AJ28" s="575" t="s">
        <v>8</v>
      </c>
      <c r="AK28" s="591" t="s">
        <v>298</v>
      </c>
      <c r="AL28" s="591" t="s">
        <v>299</v>
      </c>
      <c r="AM28" s="591" t="s">
        <v>300</v>
      </c>
      <c r="AN28" s="591" t="s">
        <v>301</v>
      </c>
      <c r="AO28" s="589" t="s">
        <v>23</v>
      </c>
      <c r="AP28" s="589" t="s">
        <v>556</v>
      </c>
      <c r="BG28" s="31" t="s">
        <v>8</v>
      </c>
      <c r="BH28" s="324" t="s">
        <v>298</v>
      </c>
      <c r="BI28" s="322" t="s">
        <v>299</v>
      </c>
      <c r="BJ28" s="493" t="s">
        <v>300</v>
      </c>
      <c r="BK28" s="493" t="s">
        <v>301</v>
      </c>
      <c r="BL28" s="479" t="s">
        <v>23</v>
      </c>
      <c r="BN28" s="31" t="s">
        <v>8</v>
      </c>
      <c r="BO28" s="324" t="s">
        <v>298</v>
      </c>
      <c r="BP28" s="322" t="s">
        <v>299</v>
      </c>
      <c r="BQ28" s="493" t="s">
        <v>300</v>
      </c>
      <c r="BR28" s="493" t="s">
        <v>301</v>
      </c>
      <c r="BS28" s="478" t="s">
        <v>23</v>
      </c>
      <c r="BT28" s="396" t="s">
        <v>556</v>
      </c>
    </row>
    <row r="29" spans="1:72">
      <c r="A29" s="461"/>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462"/>
      <c r="AC29" s="577" t="s">
        <v>415</v>
      </c>
      <c r="AD29" s="681">
        <f>BH34</f>
        <v>1.050420168067227E-2</v>
      </c>
      <c r="AE29" s="681">
        <f>BI34</f>
        <v>4.8319327731092439E-2</v>
      </c>
      <c r="AF29" s="681">
        <f>BJ34</f>
        <v>0.37184873949579833</v>
      </c>
      <c r="AG29" s="681">
        <f>BK34</f>
        <v>0.48739495798319327</v>
      </c>
      <c r="AH29" s="681">
        <f>BL34</f>
        <v>8.1932773109243698E-2</v>
      </c>
      <c r="AJ29" s="577" t="s">
        <v>415</v>
      </c>
      <c r="AK29" s="704">
        <f t="shared" ref="AK29:AP29" si="22">BO34</f>
        <v>5</v>
      </c>
      <c r="AL29" s="704">
        <f t="shared" si="22"/>
        <v>23</v>
      </c>
      <c r="AM29" s="704">
        <f t="shared" si="22"/>
        <v>177</v>
      </c>
      <c r="AN29" s="704">
        <f t="shared" si="22"/>
        <v>232</v>
      </c>
      <c r="AO29" s="704">
        <f t="shared" si="22"/>
        <v>39</v>
      </c>
      <c r="AP29" s="704">
        <f t="shared" si="22"/>
        <v>476</v>
      </c>
      <c r="BG29" s="106" t="s">
        <v>555</v>
      </c>
      <c r="BH29" s="90">
        <f t="shared" ref="BH29:BI34" si="23">+BO29/+$BT29</f>
        <v>1</v>
      </c>
      <c r="BI29" s="46">
        <f t="shared" si="23"/>
        <v>0</v>
      </c>
      <c r="BJ29" s="46">
        <f t="shared" ref="BJ29:BJ34" si="24">+BQ29/+$BT29</f>
        <v>0</v>
      </c>
      <c r="BK29" s="46">
        <f t="shared" ref="BK29:BK34" si="25">+BR29/+$BT29</f>
        <v>0</v>
      </c>
      <c r="BL29" s="91">
        <f t="shared" ref="BL29:BL34" si="26">+BS29/+$BT29</f>
        <v>0</v>
      </c>
      <c r="BN29" s="67" t="s">
        <v>555</v>
      </c>
      <c r="BO29" s="298">
        <f>集計・資料②!AJ41</f>
        <v>7</v>
      </c>
      <c r="BP29" s="299">
        <f>集計・資料②!AK41</f>
        <v>0</v>
      </c>
      <c r="BQ29" s="299">
        <f>集計・資料②!AL41</f>
        <v>0</v>
      </c>
      <c r="BR29" s="299">
        <f>集計・資料②!AM41</f>
        <v>0</v>
      </c>
      <c r="BS29" s="299">
        <f>集計・資料②!AN41</f>
        <v>0</v>
      </c>
      <c r="BT29" s="331">
        <f t="shared" ref="BT29:BT35" si="27">+SUM(BO29:BS29)</f>
        <v>7</v>
      </c>
    </row>
    <row r="30" spans="1:72">
      <c r="A30" s="461"/>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462"/>
      <c r="AC30" s="577" t="s">
        <v>416</v>
      </c>
      <c r="AD30" s="681">
        <f>BH33</f>
        <v>1.3289036544850499E-2</v>
      </c>
      <c r="AE30" s="681">
        <f>BI33</f>
        <v>6.6445182724252497E-2</v>
      </c>
      <c r="AF30" s="681">
        <f>BJ33</f>
        <v>0.37209302325581395</v>
      </c>
      <c r="AG30" s="681">
        <f>BK33</f>
        <v>0.48837209302325579</v>
      </c>
      <c r="AH30" s="681">
        <f>BL33</f>
        <v>5.9800664451827246E-2</v>
      </c>
      <c r="AJ30" s="577" t="s">
        <v>416</v>
      </c>
      <c r="AK30" s="704">
        <f t="shared" ref="AK30:AP30" si="28">BO33</f>
        <v>4</v>
      </c>
      <c r="AL30" s="704">
        <f t="shared" si="28"/>
        <v>20</v>
      </c>
      <c r="AM30" s="704">
        <f t="shared" si="28"/>
        <v>112</v>
      </c>
      <c r="AN30" s="704">
        <f t="shared" si="28"/>
        <v>147</v>
      </c>
      <c r="AO30" s="704">
        <f t="shared" si="28"/>
        <v>18</v>
      </c>
      <c r="AP30" s="704">
        <f t="shared" si="28"/>
        <v>301</v>
      </c>
      <c r="BG30" s="108" t="s">
        <v>432</v>
      </c>
      <c r="BH30" s="96">
        <f t="shared" si="23"/>
        <v>0.21428571428571427</v>
      </c>
      <c r="BI30" s="72">
        <f t="shared" si="23"/>
        <v>7.1428571428571425E-2</v>
      </c>
      <c r="BJ30" s="72">
        <f t="shared" si="24"/>
        <v>0.42857142857142855</v>
      </c>
      <c r="BK30" s="72">
        <f t="shared" si="25"/>
        <v>0.2857142857142857</v>
      </c>
      <c r="BL30" s="73">
        <f t="shared" si="26"/>
        <v>0</v>
      </c>
      <c r="BN30" s="70" t="s">
        <v>432</v>
      </c>
      <c r="BO30" s="326">
        <f>集計・資料②!AJ43</f>
        <v>3</v>
      </c>
      <c r="BP30" s="284">
        <f>集計・資料②!AK43</f>
        <v>1</v>
      </c>
      <c r="BQ30" s="284">
        <f>集計・資料②!AL43</f>
        <v>6</v>
      </c>
      <c r="BR30" s="284">
        <f>集計・資料②!AM43</f>
        <v>4</v>
      </c>
      <c r="BS30" s="284">
        <f>集計・資料②!AN43</f>
        <v>0</v>
      </c>
      <c r="BT30" s="332">
        <f t="shared" si="27"/>
        <v>14</v>
      </c>
    </row>
    <row r="31" spans="1:72">
      <c r="A31" s="461"/>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462"/>
      <c r="AC31" s="577" t="s">
        <v>417</v>
      </c>
      <c r="AD31" s="681">
        <f>BH32</f>
        <v>5.3497942386831275E-2</v>
      </c>
      <c r="AE31" s="681">
        <f>BI32</f>
        <v>0.13580246913580246</v>
      </c>
      <c r="AF31" s="681">
        <f>BJ32</f>
        <v>0.39094650205761317</v>
      </c>
      <c r="AG31" s="681">
        <f>BK32</f>
        <v>0.36625514403292181</v>
      </c>
      <c r="AH31" s="681">
        <f>BL32</f>
        <v>5.3497942386831275E-2</v>
      </c>
      <c r="AJ31" s="577" t="s">
        <v>417</v>
      </c>
      <c r="AK31" s="704">
        <f t="shared" ref="AK31:AP31" si="29">BO32</f>
        <v>13</v>
      </c>
      <c r="AL31" s="704">
        <f t="shared" si="29"/>
        <v>33</v>
      </c>
      <c r="AM31" s="704">
        <f t="shared" si="29"/>
        <v>95</v>
      </c>
      <c r="AN31" s="704">
        <f t="shared" si="29"/>
        <v>89</v>
      </c>
      <c r="AO31" s="704">
        <f t="shared" si="29"/>
        <v>13</v>
      </c>
      <c r="AP31" s="704">
        <f t="shared" si="29"/>
        <v>243</v>
      </c>
      <c r="BG31" s="108" t="s">
        <v>433</v>
      </c>
      <c r="BH31" s="96">
        <f t="shared" si="23"/>
        <v>0.15625</v>
      </c>
      <c r="BI31" s="72">
        <f t="shared" si="23"/>
        <v>0</v>
      </c>
      <c r="BJ31" s="72">
        <f t="shared" si="24"/>
        <v>0.625</v>
      </c>
      <c r="BK31" s="72">
        <f t="shared" si="25"/>
        <v>0.21875</v>
      </c>
      <c r="BL31" s="73">
        <f t="shared" si="26"/>
        <v>0</v>
      </c>
      <c r="BN31" s="70" t="s">
        <v>433</v>
      </c>
      <c r="BO31" s="326">
        <f>集計・資料②!AJ45</f>
        <v>5</v>
      </c>
      <c r="BP31" s="284">
        <f>集計・資料②!AK45</f>
        <v>0</v>
      </c>
      <c r="BQ31" s="284">
        <f>集計・資料②!AL45</f>
        <v>20</v>
      </c>
      <c r="BR31" s="284">
        <f>集計・資料②!AM45</f>
        <v>7</v>
      </c>
      <c r="BS31" s="284">
        <f>集計・資料②!AN45</f>
        <v>0</v>
      </c>
      <c r="BT31" s="332">
        <f t="shared" si="27"/>
        <v>32</v>
      </c>
    </row>
    <row r="32" spans="1:72">
      <c r="A32" s="461"/>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462"/>
      <c r="AC32" s="577" t="s">
        <v>418</v>
      </c>
      <c r="AD32" s="681">
        <f>BH31</f>
        <v>0.15625</v>
      </c>
      <c r="AE32" s="681">
        <f>BI31</f>
        <v>0</v>
      </c>
      <c r="AF32" s="681">
        <f>BJ31</f>
        <v>0.625</v>
      </c>
      <c r="AG32" s="681">
        <f>BK31</f>
        <v>0.21875</v>
      </c>
      <c r="AH32" s="681">
        <f>BL31</f>
        <v>0</v>
      </c>
      <c r="AJ32" s="577" t="s">
        <v>418</v>
      </c>
      <c r="AK32" s="704">
        <f t="shared" ref="AK32:AP32" si="30">BO31</f>
        <v>5</v>
      </c>
      <c r="AL32" s="704">
        <f t="shared" si="30"/>
        <v>0</v>
      </c>
      <c r="AM32" s="704">
        <f t="shared" si="30"/>
        <v>20</v>
      </c>
      <c r="AN32" s="704">
        <f t="shared" si="30"/>
        <v>7</v>
      </c>
      <c r="AO32" s="704">
        <f t="shared" si="30"/>
        <v>0</v>
      </c>
      <c r="AP32" s="704">
        <f t="shared" si="30"/>
        <v>32</v>
      </c>
      <c r="BG32" s="108" t="s">
        <v>434</v>
      </c>
      <c r="BH32" s="96">
        <f t="shared" si="23"/>
        <v>5.3497942386831275E-2</v>
      </c>
      <c r="BI32" s="72">
        <f t="shared" si="23"/>
        <v>0.13580246913580246</v>
      </c>
      <c r="BJ32" s="72">
        <f t="shared" si="24"/>
        <v>0.39094650205761317</v>
      </c>
      <c r="BK32" s="72">
        <f t="shared" si="25"/>
        <v>0.36625514403292181</v>
      </c>
      <c r="BL32" s="73">
        <f t="shared" si="26"/>
        <v>5.3497942386831275E-2</v>
      </c>
      <c r="BN32" s="70" t="s">
        <v>434</v>
      </c>
      <c r="BO32" s="326">
        <f>集計・資料②!AJ47</f>
        <v>13</v>
      </c>
      <c r="BP32" s="284">
        <f>集計・資料②!AK47</f>
        <v>33</v>
      </c>
      <c r="BQ32" s="284">
        <f>集計・資料②!AL47</f>
        <v>95</v>
      </c>
      <c r="BR32" s="284">
        <f>集計・資料②!AM47</f>
        <v>89</v>
      </c>
      <c r="BS32" s="284">
        <f>集計・資料②!AN47</f>
        <v>13</v>
      </c>
      <c r="BT32" s="332">
        <f t="shared" si="27"/>
        <v>243</v>
      </c>
    </row>
    <row r="33" spans="1:72">
      <c r="A33" s="461"/>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462"/>
      <c r="AC33" s="577" t="s">
        <v>419</v>
      </c>
      <c r="AD33" s="681">
        <f>BH30</f>
        <v>0.21428571428571427</v>
      </c>
      <c r="AE33" s="681">
        <f>BI30</f>
        <v>7.1428571428571425E-2</v>
      </c>
      <c r="AF33" s="681">
        <f>BJ30</f>
        <v>0.42857142857142855</v>
      </c>
      <c r="AG33" s="681">
        <f>BK30</f>
        <v>0.2857142857142857</v>
      </c>
      <c r="AH33" s="681">
        <f>BL30</f>
        <v>0</v>
      </c>
      <c r="AJ33" s="577" t="s">
        <v>419</v>
      </c>
      <c r="AK33" s="704">
        <f t="shared" ref="AK33:AP33" si="31">BO30</f>
        <v>3</v>
      </c>
      <c r="AL33" s="704">
        <f t="shared" si="31"/>
        <v>1</v>
      </c>
      <c r="AM33" s="704">
        <f t="shared" si="31"/>
        <v>6</v>
      </c>
      <c r="AN33" s="704">
        <f t="shared" si="31"/>
        <v>4</v>
      </c>
      <c r="AO33" s="704">
        <f t="shared" si="31"/>
        <v>0</v>
      </c>
      <c r="AP33" s="704">
        <f t="shared" si="31"/>
        <v>14</v>
      </c>
      <c r="BG33" s="108" t="s">
        <v>435</v>
      </c>
      <c r="BH33" s="96">
        <f t="shared" si="23"/>
        <v>1.3289036544850499E-2</v>
      </c>
      <c r="BI33" s="72">
        <f t="shared" si="23"/>
        <v>6.6445182724252497E-2</v>
      </c>
      <c r="BJ33" s="72">
        <f t="shared" si="24"/>
        <v>0.37209302325581395</v>
      </c>
      <c r="BK33" s="72">
        <f t="shared" si="25"/>
        <v>0.48837209302325579</v>
      </c>
      <c r="BL33" s="73">
        <f t="shared" si="26"/>
        <v>5.9800664451827246E-2</v>
      </c>
      <c r="BN33" s="70" t="s">
        <v>435</v>
      </c>
      <c r="BO33" s="326">
        <f>集計・資料②!AJ49</f>
        <v>4</v>
      </c>
      <c r="BP33" s="284">
        <f>集計・資料②!AK49</f>
        <v>20</v>
      </c>
      <c r="BQ33" s="284">
        <f>集計・資料②!AL49</f>
        <v>112</v>
      </c>
      <c r="BR33" s="284">
        <f>集計・資料②!AM49</f>
        <v>147</v>
      </c>
      <c r="BS33" s="284">
        <f>集計・資料②!AN49</f>
        <v>18</v>
      </c>
      <c r="BT33" s="332">
        <f t="shared" si="27"/>
        <v>301</v>
      </c>
    </row>
    <row r="34" spans="1:72" ht="11.25" thickBot="1">
      <c r="A34" s="461"/>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462"/>
      <c r="AC34" s="577" t="s">
        <v>420</v>
      </c>
      <c r="AD34" s="761">
        <f>BH29</f>
        <v>1</v>
      </c>
      <c r="AE34" s="681">
        <f>BI29</f>
        <v>0</v>
      </c>
      <c r="AF34" s="681">
        <f>BJ29</f>
        <v>0</v>
      </c>
      <c r="AG34" s="681">
        <f>BK29</f>
        <v>0</v>
      </c>
      <c r="AH34" s="681">
        <f>BL29</f>
        <v>0</v>
      </c>
      <c r="AJ34" s="577" t="s">
        <v>420</v>
      </c>
      <c r="AK34" s="704">
        <f t="shared" ref="AK34:AP34" si="32">BO29</f>
        <v>7</v>
      </c>
      <c r="AL34" s="704">
        <f t="shared" si="32"/>
        <v>0</v>
      </c>
      <c r="AM34" s="704">
        <f t="shared" si="32"/>
        <v>0</v>
      </c>
      <c r="AN34" s="704">
        <f t="shared" si="32"/>
        <v>0</v>
      </c>
      <c r="AO34" s="704">
        <f t="shared" si="32"/>
        <v>0</v>
      </c>
      <c r="AP34" s="704">
        <f t="shared" si="32"/>
        <v>7</v>
      </c>
      <c r="BG34" s="129" t="s">
        <v>436</v>
      </c>
      <c r="BH34" s="55">
        <f t="shared" si="23"/>
        <v>1.050420168067227E-2</v>
      </c>
      <c r="BI34" s="56">
        <f t="shared" si="23"/>
        <v>4.8319327731092439E-2</v>
      </c>
      <c r="BJ34" s="56">
        <f t="shared" si="24"/>
        <v>0.37184873949579833</v>
      </c>
      <c r="BK34" s="56">
        <f t="shared" si="25"/>
        <v>0.48739495798319327</v>
      </c>
      <c r="BL34" s="57">
        <f t="shared" si="26"/>
        <v>8.1932773109243698E-2</v>
      </c>
      <c r="BN34" s="79" t="s">
        <v>436</v>
      </c>
      <c r="BO34" s="301">
        <f>集計・資料②!AJ51</f>
        <v>5</v>
      </c>
      <c r="BP34" s="302">
        <f>集計・資料②!AK51</f>
        <v>23</v>
      </c>
      <c r="BQ34" s="302">
        <f>集計・資料②!AL51</f>
        <v>177</v>
      </c>
      <c r="BR34" s="302">
        <f>集計・資料②!AM51</f>
        <v>232</v>
      </c>
      <c r="BS34" s="302">
        <f>集計・資料②!AN51</f>
        <v>39</v>
      </c>
      <c r="BT34" s="333">
        <f t="shared" si="27"/>
        <v>476</v>
      </c>
    </row>
    <row r="35" spans="1:72" ht="11.25" thickBot="1">
      <c r="A35" s="461"/>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462"/>
      <c r="AJ35" s="589" t="s">
        <v>556</v>
      </c>
      <c r="AK35" s="704">
        <f t="shared" ref="AK35:AP35" si="33">SUM(AK29:AK34)</f>
        <v>37</v>
      </c>
      <c r="AL35" s="704">
        <f t="shared" si="33"/>
        <v>77</v>
      </c>
      <c r="AM35" s="704">
        <f t="shared" si="33"/>
        <v>410</v>
      </c>
      <c r="AN35" s="704">
        <f t="shared" si="33"/>
        <v>479</v>
      </c>
      <c r="AO35" s="704">
        <f t="shared" si="33"/>
        <v>70</v>
      </c>
      <c r="AP35" s="704">
        <f t="shared" si="33"/>
        <v>1073</v>
      </c>
      <c r="BN35" s="317" t="s">
        <v>556</v>
      </c>
      <c r="BO35" s="286">
        <f>+SUM(BO29:BO34)</f>
        <v>37</v>
      </c>
      <c r="BP35" s="316">
        <f>+SUM(BP29:BP34)</f>
        <v>77</v>
      </c>
      <c r="BQ35" s="316">
        <f>SUM(BQ29:BQ34)</f>
        <v>410</v>
      </c>
      <c r="BR35" s="316">
        <f>SUM(BR29:BR34)</f>
        <v>479</v>
      </c>
      <c r="BS35" s="316">
        <f>+SUM(BS29:BS34)</f>
        <v>70</v>
      </c>
      <c r="BT35" s="334">
        <f t="shared" si="27"/>
        <v>1073</v>
      </c>
    </row>
    <row r="36" spans="1:72">
      <c r="A36" s="461"/>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462"/>
      <c r="AL36" s="312"/>
      <c r="AM36" s="312"/>
      <c r="AN36" s="312"/>
      <c r="AQ36" s="782"/>
      <c r="BP36" s="312"/>
      <c r="BQ36" s="312"/>
      <c r="BR36" s="312"/>
    </row>
    <row r="37" spans="1:72">
      <c r="A37" s="461"/>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462"/>
      <c r="AL37" s="291"/>
      <c r="AM37" s="291"/>
      <c r="AN37" s="291"/>
      <c r="AQ37" s="783"/>
      <c r="BP37" s="291"/>
      <c r="BQ37" s="291"/>
      <c r="BR37" s="291"/>
    </row>
    <row r="38" spans="1:72">
      <c r="A38" s="461"/>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462"/>
      <c r="AL38" s="312"/>
      <c r="AM38" s="312"/>
      <c r="AN38" s="312"/>
      <c r="AQ38" s="782"/>
      <c r="BP38" s="312"/>
      <c r="BQ38" s="312"/>
      <c r="BR38" s="312"/>
    </row>
    <row r="39" spans="1:72">
      <c r="A39" s="461"/>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462"/>
      <c r="AL39" s="312"/>
      <c r="AM39" s="312"/>
      <c r="AN39" s="312"/>
      <c r="AQ39" s="783"/>
      <c r="BP39" s="312"/>
      <c r="BQ39" s="312"/>
      <c r="BR39" s="312"/>
    </row>
    <row r="40" spans="1:72">
      <c r="A40" s="461"/>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462"/>
      <c r="AQ40" s="782"/>
    </row>
    <row r="41" spans="1:72">
      <c r="A41" s="461"/>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462"/>
      <c r="AQ41" s="783"/>
    </row>
    <row r="42" spans="1:72">
      <c r="A42" s="461"/>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462"/>
      <c r="AQ42" s="782"/>
    </row>
    <row r="43" spans="1:72">
      <c r="A43" s="461"/>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462"/>
      <c r="AQ43" s="783"/>
    </row>
    <row r="44" spans="1:72">
      <c r="A44" s="461"/>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462"/>
      <c r="AQ44" s="782"/>
    </row>
    <row r="45" spans="1:72">
      <c r="A45" s="461"/>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462"/>
      <c r="AQ45" s="783"/>
    </row>
    <row r="46" spans="1:72">
      <c r="A46" s="461"/>
      <c r="B46" s="291"/>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462"/>
      <c r="AQ46" s="782"/>
    </row>
    <row r="47" spans="1:72">
      <c r="A47" s="461"/>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462"/>
      <c r="AQ47" s="783"/>
    </row>
    <row r="48" spans="1:72">
      <c r="A48" s="461"/>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462"/>
      <c r="AQ48" s="782"/>
    </row>
    <row r="49" spans="1:44">
      <c r="A49" s="461"/>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462"/>
      <c r="AQ49" s="783"/>
    </row>
    <row r="50" spans="1:44">
      <c r="A50" s="461"/>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462"/>
      <c r="AQ50" s="782"/>
      <c r="AR50" s="782"/>
    </row>
    <row r="51" spans="1:44">
      <c r="A51" s="461"/>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462"/>
      <c r="AQ51" s="783"/>
      <c r="AR51" s="782"/>
    </row>
    <row r="52" spans="1:44">
      <c r="A52" s="461"/>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462"/>
      <c r="AQ52" s="782"/>
      <c r="AR52" s="782"/>
    </row>
    <row r="53" spans="1:44">
      <c r="A53" s="461"/>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462"/>
      <c r="AQ53" s="783"/>
      <c r="AR53" s="782"/>
    </row>
    <row r="54" spans="1:44">
      <c r="A54" s="461"/>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462"/>
      <c r="AQ54" s="782"/>
      <c r="AR54" s="782"/>
    </row>
    <row r="55" spans="1:44">
      <c r="A55" s="461"/>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462"/>
    </row>
    <row r="56" spans="1:44">
      <c r="A56" s="461"/>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462"/>
    </row>
    <row r="57" spans="1:44">
      <c r="A57" s="461"/>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462"/>
    </row>
    <row r="58" spans="1:44">
      <c r="A58" s="461"/>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462"/>
    </row>
    <row r="59" spans="1:44">
      <c r="A59" s="461"/>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462"/>
    </row>
    <row r="60" spans="1:44">
      <c r="A60" s="463"/>
      <c r="B60" s="464"/>
      <c r="C60" s="464"/>
      <c r="D60" s="464"/>
      <c r="E60" s="464"/>
      <c r="F60" s="464"/>
      <c r="G60" s="464"/>
      <c r="H60" s="464"/>
      <c r="I60" s="464"/>
      <c r="J60" s="464"/>
      <c r="K60" s="464"/>
      <c r="L60" s="464"/>
      <c r="M60" s="464"/>
      <c r="N60" s="464"/>
      <c r="O60" s="464"/>
      <c r="P60" s="464"/>
      <c r="Q60" s="464"/>
      <c r="R60" s="464"/>
      <c r="S60" s="464"/>
      <c r="T60" s="464"/>
      <c r="U60" s="464"/>
      <c r="V60" s="464"/>
      <c r="W60" s="464"/>
      <c r="X60" s="464"/>
      <c r="Y60" s="464"/>
      <c r="Z60" s="464"/>
      <c r="AA60" s="465"/>
    </row>
  </sheetData>
  <mergeCells count="4">
    <mergeCell ref="A1:B1"/>
    <mergeCell ref="V1:AA1"/>
    <mergeCell ref="B3:M15"/>
    <mergeCell ref="AR15:BC27"/>
  </mergeCells>
  <phoneticPr fontId="4"/>
  <conditionalFormatting sqref="AD11:AD22">
    <cfRule type="top10" dxfId="15" priority="1" rank="2"/>
  </conditionalFormatting>
  <dataValidations count="1">
    <dataValidation type="list" allowBlank="1" showInputMessage="1" showErrorMessage="1" sqref="AT9:AV9" xr:uid="{00000000-0002-0000-1300-000000000000}">
      <formula1>"「1～4人」,「5～9人」,「10～29人」,「30～49人」,「50～99人」,「100人以上」"</formula1>
    </dataValidation>
  </dataValidations>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1048575" man="1"/>
    <brk id="57"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300-000001000000}">
          <x14:formula1>
            <xm:f>業種リスト!$A$2:$A$14</xm:f>
          </x14:formula1>
          <xm:sqref>AT6:AV6</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2">
    <tabColor theme="9" tint="0.59999389629810485"/>
  </sheetPr>
  <dimension ref="A1:BM60"/>
  <sheetViews>
    <sheetView showGridLines="0" view="pageBreakPreview" zoomScaleNormal="100" zoomScaleSheetLayoutView="100" workbookViewId="0">
      <selection activeCell="AD55" sqref="AD55"/>
    </sheetView>
  </sheetViews>
  <sheetFormatPr defaultColWidth="10.28515625" defaultRowHeight="10.5"/>
  <cols>
    <col min="1" max="27" width="3.5703125" style="26" customWidth="1"/>
    <col min="28" max="28" width="1.7109375" style="26" customWidth="1"/>
    <col min="29" max="29" width="14.85546875" style="26" customWidth="1"/>
    <col min="30" max="31" width="9.85546875" style="26" customWidth="1"/>
    <col min="32" max="32" width="7.42578125" style="26" customWidth="1"/>
    <col min="33" max="33" width="1.7109375" style="26" customWidth="1"/>
    <col min="34" max="34" width="14.85546875" style="26" customWidth="1"/>
    <col min="35" max="36" width="9.85546875" style="26" customWidth="1"/>
    <col min="37" max="38" width="6.85546875" style="26" bestFit="1" customWidth="1"/>
    <col min="39" max="39" width="15.85546875" style="336" bestFit="1" customWidth="1"/>
    <col min="40" max="40" width="7.140625" style="336" bestFit="1" customWidth="1"/>
    <col min="41" max="41" width="5.42578125" style="336" bestFit="1" customWidth="1"/>
    <col min="42" max="43" width="7.140625" style="336" bestFit="1" customWidth="1"/>
    <col min="44" max="44" width="8.28515625" style="336" bestFit="1" customWidth="1"/>
    <col min="45" max="45" width="5.42578125" style="336" bestFit="1" customWidth="1"/>
    <col min="46" max="53" width="5.42578125" style="336" customWidth="1"/>
    <col min="54" max="54" width="1.7109375" style="26" customWidth="1"/>
    <col min="55" max="55" width="14.85546875" style="26" customWidth="1"/>
    <col min="56" max="56" width="7.42578125" style="26" customWidth="1"/>
    <col min="57" max="57" width="8.28515625" style="26" bestFit="1" customWidth="1"/>
    <col min="58" max="58" width="7.42578125" style="26" customWidth="1"/>
    <col min="59" max="59" width="1.7109375" style="26" customWidth="1"/>
    <col min="60" max="60" width="14.85546875" style="26" customWidth="1"/>
    <col min="61" max="61" width="7.140625" style="26" bestFit="1" customWidth="1"/>
    <col min="62" max="62" width="8.28515625" style="26" bestFit="1" customWidth="1"/>
    <col min="63" max="64" width="6.85546875" style="26" bestFit="1" customWidth="1"/>
    <col min="65" max="16384" width="10.28515625" style="26"/>
  </cols>
  <sheetData>
    <row r="1" spans="1:64" ht="21" customHeight="1" thickBot="1">
      <c r="A1" s="846">
        <v>46</v>
      </c>
      <c r="B1" s="846"/>
      <c r="C1" s="495" t="s">
        <v>151</v>
      </c>
      <c r="D1" s="495"/>
      <c r="E1" s="495"/>
      <c r="F1" s="495"/>
      <c r="G1" s="495"/>
      <c r="H1" s="495"/>
      <c r="I1" s="495"/>
      <c r="J1" s="495"/>
      <c r="K1" s="495"/>
      <c r="L1" s="495"/>
      <c r="M1" s="495"/>
      <c r="N1" s="495"/>
      <c r="O1" s="495"/>
      <c r="P1" s="495"/>
      <c r="Q1" s="495"/>
      <c r="R1" s="495"/>
      <c r="S1" s="495"/>
      <c r="T1" s="495"/>
      <c r="U1" s="495"/>
      <c r="V1" s="847" t="s">
        <v>533</v>
      </c>
      <c r="W1" s="847"/>
      <c r="X1" s="847"/>
      <c r="Y1" s="847"/>
      <c r="Z1" s="847"/>
      <c r="AA1" s="847"/>
      <c r="AC1" s="528" t="s">
        <v>469</v>
      </c>
      <c r="BC1" s="528" t="s">
        <v>395</v>
      </c>
    </row>
    <row r="3" spans="1:64" ht="10.5" customHeight="1">
      <c r="B3" s="871" t="s">
        <v>871</v>
      </c>
      <c r="C3" s="871"/>
      <c r="D3" s="871"/>
      <c r="E3" s="871"/>
      <c r="F3" s="871"/>
      <c r="G3" s="871"/>
      <c r="H3" s="871"/>
      <c r="I3" s="871"/>
      <c r="J3" s="871"/>
      <c r="K3" s="871"/>
      <c r="L3" s="871"/>
      <c r="N3" s="433"/>
      <c r="O3" s="434"/>
      <c r="P3" s="434"/>
      <c r="Q3" s="434"/>
      <c r="R3" s="434"/>
      <c r="S3" s="434"/>
      <c r="T3" s="434"/>
      <c r="U3" s="434"/>
      <c r="V3" s="434"/>
      <c r="W3" s="434"/>
      <c r="X3" s="434"/>
      <c r="Y3" s="434"/>
      <c r="Z3" s="434"/>
      <c r="AA3" s="435"/>
      <c r="AC3" s="912" t="s">
        <v>152</v>
      </c>
      <c r="AD3" s="912"/>
      <c r="AE3" s="912"/>
      <c r="AF3" s="912"/>
      <c r="AG3" s="912"/>
      <c r="AH3" s="26" t="s">
        <v>77</v>
      </c>
      <c r="AN3" s="336" t="s">
        <v>690</v>
      </c>
      <c r="BC3" s="912" t="s">
        <v>152</v>
      </c>
      <c r="BD3" s="912"/>
      <c r="BE3" s="912"/>
      <c r="BF3" s="912"/>
      <c r="BG3" s="912"/>
      <c r="BH3" s="26" t="s">
        <v>77</v>
      </c>
    </row>
    <row r="4" spans="1:64" ht="11.25" customHeight="1" thickBot="1">
      <c r="B4" s="871"/>
      <c r="C4" s="871"/>
      <c r="D4" s="871"/>
      <c r="E4" s="871"/>
      <c r="F4" s="871"/>
      <c r="G4" s="871"/>
      <c r="H4" s="871"/>
      <c r="I4" s="871"/>
      <c r="J4" s="871"/>
      <c r="K4" s="871"/>
      <c r="L4" s="871"/>
      <c r="N4" s="436"/>
      <c r="O4" s="87"/>
      <c r="P4" s="87"/>
      <c r="Q4" s="87"/>
      <c r="R4" s="87"/>
      <c r="S4" s="87"/>
      <c r="T4" s="87"/>
      <c r="U4" s="87"/>
      <c r="V4" s="87"/>
      <c r="W4" s="87"/>
      <c r="X4" s="87"/>
      <c r="Y4" s="87"/>
      <c r="Z4" s="87"/>
      <c r="AA4" s="437"/>
      <c r="AN4" s="336" t="str">
        <f>CONCATENATE("未就学児養育者への支援制度について、「実施している」と回答した事業所が全体で",TEXT(AD6,"0.0％"),"となった。")</f>
        <v>未就学児養育者への支援制度について、「実施している」と回答した事業所が全体で44.6%となった。</v>
      </c>
    </row>
    <row r="5" spans="1:64" ht="18.75" thickBot="1">
      <c r="B5" s="871"/>
      <c r="C5" s="871"/>
      <c r="D5" s="871"/>
      <c r="E5" s="871"/>
      <c r="F5" s="871"/>
      <c r="G5" s="871"/>
      <c r="H5" s="871"/>
      <c r="I5" s="871"/>
      <c r="J5" s="871"/>
      <c r="K5" s="871"/>
      <c r="L5" s="871"/>
      <c r="N5" s="436"/>
      <c r="O5" s="87"/>
      <c r="P5" s="87"/>
      <c r="Q5" s="87"/>
      <c r="R5" s="87"/>
      <c r="S5" s="87"/>
      <c r="T5" s="87"/>
      <c r="U5" s="87"/>
      <c r="V5" s="87"/>
      <c r="W5" s="87"/>
      <c r="X5" s="87"/>
      <c r="Y5" s="87"/>
      <c r="Z5" s="87"/>
      <c r="AA5" s="437"/>
      <c r="AC5" s="578"/>
      <c r="AD5" s="602" t="s">
        <v>308</v>
      </c>
      <c r="AE5" s="602" t="s">
        <v>331</v>
      </c>
      <c r="AF5" s="575" t="s">
        <v>401</v>
      </c>
      <c r="AH5" s="578"/>
      <c r="AI5" s="602" t="s">
        <v>308</v>
      </c>
      <c r="AJ5" s="602" t="s">
        <v>331</v>
      </c>
      <c r="AK5" s="575" t="s">
        <v>401</v>
      </c>
      <c r="AL5" s="575" t="s">
        <v>558</v>
      </c>
      <c r="AN5" s="336" t="s">
        <v>691</v>
      </c>
      <c r="AP5" s="779" t="s">
        <v>692</v>
      </c>
      <c r="AQ5" s="779" t="s">
        <v>693</v>
      </c>
      <c r="AR5" s="779" t="s">
        <v>694</v>
      </c>
      <c r="AS5" s="336" t="s">
        <v>695</v>
      </c>
      <c r="BC5" s="134"/>
      <c r="BD5" s="530" t="s">
        <v>308</v>
      </c>
      <c r="BE5" s="531" t="s">
        <v>331</v>
      </c>
      <c r="BF5" s="30" t="s">
        <v>401</v>
      </c>
      <c r="BH5" s="134"/>
      <c r="BI5" s="530" t="s">
        <v>308</v>
      </c>
      <c r="BJ5" s="531" t="s">
        <v>331</v>
      </c>
      <c r="BK5" s="43" t="s">
        <v>401</v>
      </c>
      <c r="BL5" s="103" t="s">
        <v>558</v>
      </c>
    </row>
    <row r="6" spans="1:64" ht="12" customHeight="1" thickTop="1" thickBot="1">
      <c r="B6" s="871"/>
      <c r="C6" s="871"/>
      <c r="D6" s="871"/>
      <c r="E6" s="871"/>
      <c r="F6" s="871"/>
      <c r="G6" s="871"/>
      <c r="H6" s="871"/>
      <c r="I6" s="871"/>
      <c r="J6" s="871"/>
      <c r="K6" s="871"/>
      <c r="L6" s="871"/>
      <c r="N6" s="436"/>
      <c r="O6" s="87"/>
      <c r="P6" s="87"/>
      <c r="Q6" s="87"/>
      <c r="R6" s="87"/>
      <c r="S6" s="87"/>
      <c r="T6" s="87"/>
      <c r="U6" s="87"/>
      <c r="V6" s="87"/>
      <c r="W6" s="87"/>
      <c r="X6" s="87"/>
      <c r="Y6" s="87"/>
      <c r="Z6" s="87"/>
      <c r="AA6" s="437"/>
      <c r="AC6" s="575" t="s">
        <v>558</v>
      </c>
      <c r="AD6" s="761">
        <f>BD6</f>
        <v>0.44641192917054984</v>
      </c>
      <c r="AE6" s="681">
        <f>BE6</f>
        <v>0.46411929170549859</v>
      </c>
      <c r="AF6" s="681">
        <f>BF6</f>
        <v>8.9468779123951542E-2</v>
      </c>
      <c r="AH6" s="575" t="s">
        <v>558</v>
      </c>
      <c r="AI6" s="702">
        <f>BI6</f>
        <v>479</v>
      </c>
      <c r="AJ6" s="702">
        <f>BJ6</f>
        <v>498</v>
      </c>
      <c r="AK6" s="702">
        <f>BK6</f>
        <v>96</v>
      </c>
      <c r="AL6" s="702">
        <f>BL6</f>
        <v>1073</v>
      </c>
      <c r="AN6" s="336" t="s">
        <v>718</v>
      </c>
      <c r="AP6" s="779" t="s">
        <v>697</v>
      </c>
      <c r="AQ6" s="779" t="s">
        <v>715</v>
      </c>
      <c r="AR6" s="779" t="s">
        <v>714</v>
      </c>
      <c r="AS6" s="336" t="s">
        <v>763</v>
      </c>
      <c r="BC6" s="31" t="s">
        <v>558</v>
      </c>
      <c r="BD6" s="130">
        <f>+BI6/$BL6</f>
        <v>0.44641192917054984</v>
      </c>
      <c r="BE6" s="131">
        <f>+BJ6/$BL6</f>
        <v>0.46411929170549859</v>
      </c>
      <c r="BF6" s="133">
        <f>+BK6/$BL6</f>
        <v>8.9468779123951542E-2</v>
      </c>
      <c r="BH6" s="31" t="s">
        <v>558</v>
      </c>
      <c r="BI6" s="545">
        <f>+集計・資料①!CX32</f>
        <v>479</v>
      </c>
      <c r="BJ6" s="532">
        <f>+集計・資料①!DF32</f>
        <v>498</v>
      </c>
      <c r="BK6" s="546">
        <f>+集計・資料①!DG32</f>
        <v>96</v>
      </c>
      <c r="BL6" s="547">
        <f>+SUM(BI6:BK6)</f>
        <v>1073</v>
      </c>
    </row>
    <row r="7" spans="1:64" ht="10.5" customHeight="1">
      <c r="B7" s="871"/>
      <c r="C7" s="871"/>
      <c r="D7" s="871"/>
      <c r="E7" s="871"/>
      <c r="F7" s="871"/>
      <c r="G7" s="871"/>
      <c r="H7" s="871"/>
      <c r="I7" s="871"/>
      <c r="J7" s="871"/>
      <c r="K7" s="871"/>
      <c r="L7" s="871"/>
      <c r="N7" s="436"/>
      <c r="O7" s="87"/>
      <c r="P7" s="87"/>
      <c r="Q7" s="87"/>
      <c r="R7" s="87"/>
      <c r="S7" s="87"/>
      <c r="T7" s="87"/>
      <c r="U7" s="87"/>
      <c r="V7" s="87"/>
      <c r="W7" s="87"/>
      <c r="X7" s="87"/>
      <c r="Y7" s="87"/>
      <c r="Z7" s="87"/>
      <c r="AA7" s="437"/>
      <c r="AK7" s="87"/>
      <c r="AL7" s="87"/>
      <c r="AN7" s="336" t="str">
        <f>CONCATENATE(AN6,AP6,AQ6,AR6,AS6)</f>
        <v>業種別では、「情報通信業」「教育・学習支援業」「医療・福祉」で、規模別では、「30人以上」の事業所において、実施率が高い。</v>
      </c>
      <c r="BK7" s="525"/>
      <c r="BL7" s="525"/>
    </row>
    <row r="8" spans="1:64" ht="10.5" customHeight="1">
      <c r="B8" s="871"/>
      <c r="C8" s="871"/>
      <c r="D8" s="871"/>
      <c r="E8" s="871"/>
      <c r="F8" s="871"/>
      <c r="G8" s="871"/>
      <c r="H8" s="871"/>
      <c r="I8" s="871"/>
      <c r="J8" s="871"/>
      <c r="K8" s="871"/>
      <c r="L8" s="871"/>
      <c r="N8" s="436"/>
      <c r="O8" s="87"/>
      <c r="P8" s="87"/>
      <c r="Q8" s="87"/>
      <c r="R8" s="87"/>
      <c r="S8" s="87"/>
      <c r="T8" s="87"/>
      <c r="U8" s="87"/>
      <c r="V8" s="87"/>
      <c r="W8" s="87"/>
      <c r="X8" s="87"/>
      <c r="Y8" s="87"/>
      <c r="Z8" s="87"/>
      <c r="AA8" s="437"/>
      <c r="AC8" s="537" t="s">
        <v>154</v>
      </c>
      <c r="AD8" s="537"/>
      <c r="AE8" s="537"/>
      <c r="AF8" s="537"/>
      <c r="AG8" s="537"/>
      <c r="AH8" s="26" t="s">
        <v>78</v>
      </c>
      <c r="AK8" s="87"/>
      <c r="AL8" s="87"/>
      <c r="AP8" s="779" t="s">
        <v>751</v>
      </c>
      <c r="AQ8" s="779" t="s">
        <v>734</v>
      </c>
      <c r="AR8" s="779" t="s">
        <v>735</v>
      </c>
      <c r="BC8" s="537" t="s">
        <v>154</v>
      </c>
      <c r="BD8" s="537"/>
      <c r="BE8" s="537"/>
      <c r="BF8" s="537"/>
      <c r="BG8" s="537"/>
      <c r="BH8" s="26" t="s">
        <v>78</v>
      </c>
      <c r="BK8" s="87"/>
      <c r="BL8" s="87"/>
    </row>
    <row r="9" spans="1:64" ht="11.25" customHeight="1" thickBot="1">
      <c r="B9" s="871"/>
      <c r="C9" s="871"/>
      <c r="D9" s="871"/>
      <c r="E9" s="871"/>
      <c r="F9" s="871"/>
      <c r="G9" s="871"/>
      <c r="H9" s="871"/>
      <c r="I9" s="871"/>
      <c r="J9" s="871"/>
      <c r="K9" s="871"/>
      <c r="L9" s="871"/>
      <c r="N9" s="436"/>
      <c r="O9" s="87"/>
      <c r="P9" s="87"/>
      <c r="Q9" s="87"/>
      <c r="R9" s="87"/>
      <c r="S9" s="87"/>
      <c r="T9" s="87"/>
      <c r="U9" s="87"/>
      <c r="V9" s="87"/>
      <c r="W9" s="87"/>
      <c r="X9" s="87"/>
      <c r="Y9" s="87"/>
      <c r="Z9" s="87"/>
      <c r="AA9" s="437"/>
      <c r="AK9" s="87"/>
      <c r="AL9" s="87"/>
      <c r="AP9" s="779"/>
      <c r="AQ9" s="779"/>
      <c r="AR9" s="779"/>
      <c r="BK9" s="526"/>
      <c r="BL9" s="526"/>
    </row>
    <row r="10" spans="1:64" ht="18.75" thickBot="1">
      <c r="B10" s="871"/>
      <c r="C10" s="871"/>
      <c r="D10" s="871"/>
      <c r="E10" s="871"/>
      <c r="F10" s="871"/>
      <c r="G10" s="871"/>
      <c r="H10" s="871"/>
      <c r="I10" s="871"/>
      <c r="J10" s="871"/>
      <c r="K10" s="871"/>
      <c r="L10" s="871"/>
      <c r="N10" s="436"/>
      <c r="O10" s="87"/>
      <c r="P10" s="87"/>
      <c r="Q10" s="87"/>
      <c r="R10" s="87"/>
      <c r="S10" s="87"/>
      <c r="T10" s="87"/>
      <c r="U10" s="87"/>
      <c r="V10" s="87"/>
      <c r="W10" s="87"/>
      <c r="X10" s="87"/>
      <c r="Y10" s="87"/>
      <c r="Z10" s="87"/>
      <c r="AA10" s="437"/>
      <c r="AC10" s="575" t="s">
        <v>550</v>
      </c>
      <c r="AD10" s="602" t="s">
        <v>308</v>
      </c>
      <c r="AE10" s="602" t="s">
        <v>331</v>
      </c>
      <c r="AF10" s="575" t="s">
        <v>401</v>
      </c>
      <c r="AH10" s="575" t="s">
        <v>550</v>
      </c>
      <c r="AI10" s="602" t="s">
        <v>308</v>
      </c>
      <c r="AJ10" s="602" t="s">
        <v>331</v>
      </c>
      <c r="AK10" s="575" t="s">
        <v>401</v>
      </c>
      <c r="AL10" s="575" t="s">
        <v>558</v>
      </c>
      <c r="BC10" s="31" t="s">
        <v>550</v>
      </c>
      <c r="BD10" s="530" t="s">
        <v>308</v>
      </c>
      <c r="BE10" s="531" t="s">
        <v>331</v>
      </c>
      <c r="BF10" s="30" t="s">
        <v>401</v>
      </c>
      <c r="BH10" s="31" t="s">
        <v>550</v>
      </c>
      <c r="BI10" s="530" t="s">
        <v>308</v>
      </c>
      <c r="BJ10" s="531" t="s">
        <v>331</v>
      </c>
      <c r="BK10" s="43" t="s">
        <v>401</v>
      </c>
      <c r="BL10" s="103" t="s">
        <v>558</v>
      </c>
    </row>
    <row r="11" spans="1:64" ht="10.5" customHeight="1">
      <c r="B11" s="871"/>
      <c r="C11" s="871"/>
      <c r="D11" s="871"/>
      <c r="E11" s="871"/>
      <c r="F11" s="871"/>
      <c r="G11" s="871"/>
      <c r="H11" s="871"/>
      <c r="I11" s="871"/>
      <c r="J11" s="871"/>
      <c r="K11" s="871"/>
      <c r="L11" s="871"/>
      <c r="N11" s="436"/>
      <c r="O11" s="87"/>
      <c r="P11" s="87"/>
      <c r="Q11" s="87"/>
      <c r="R11" s="87"/>
      <c r="S11" s="87"/>
      <c r="T11" s="87"/>
      <c r="U11" s="87"/>
      <c r="V11" s="87"/>
      <c r="W11" s="87"/>
      <c r="X11" s="87"/>
      <c r="Y11" s="87"/>
      <c r="Z11" s="87"/>
      <c r="AA11" s="437"/>
      <c r="AC11" s="573" t="s">
        <v>403</v>
      </c>
      <c r="AD11" s="690">
        <f>BD23</f>
        <v>0.40088105726872247</v>
      </c>
      <c r="AE11" s="681">
        <f>BE23</f>
        <v>0.50660792951541855</v>
      </c>
      <c r="AF11" s="681">
        <f>BF23</f>
        <v>9.2511013215859028E-2</v>
      </c>
      <c r="AH11" s="573" t="s">
        <v>403</v>
      </c>
      <c r="AI11" s="702">
        <f>BI23</f>
        <v>91</v>
      </c>
      <c r="AJ11" s="702">
        <f>BJ23</f>
        <v>115</v>
      </c>
      <c r="AK11" s="702">
        <f>BK23</f>
        <v>21</v>
      </c>
      <c r="AL11" s="702">
        <f>BL23</f>
        <v>227</v>
      </c>
      <c r="AN11" s="336" t="str">
        <f>CONCATENATE(AN9,AP9,AQ9,AR9,AS9,AN10,AP10,AQ10,AR10,AS10)</f>
        <v/>
      </c>
      <c r="BC11" s="44" t="s">
        <v>557</v>
      </c>
      <c r="BD11" s="90" t="e">
        <f>+BI11/$BL11</f>
        <v>#DIV/0!</v>
      </c>
      <c r="BE11" s="541" t="e">
        <f>+BJ11/$BL11</f>
        <v>#DIV/0!</v>
      </c>
      <c r="BF11" s="91" t="e">
        <f>+BK11/$BL11</f>
        <v>#DIV/0!</v>
      </c>
      <c r="BH11" s="147" t="s">
        <v>557</v>
      </c>
      <c r="BI11" s="237">
        <f>+集計・資料①!CX6</f>
        <v>0</v>
      </c>
      <c r="BJ11" s="238">
        <f>+集計・資料①!DF6</f>
        <v>0</v>
      </c>
      <c r="BK11" s="238">
        <f>+集計・資料①!DG6</f>
        <v>0</v>
      </c>
      <c r="BL11" s="510">
        <f t="shared" ref="BL11:BL20" si="0">+SUM(BI11:BK11)</f>
        <v>0</v>
      </c>
    </row>
    <row r="12" spans="1:64" ht="10.5" customHeight="1">
      <c r="B12" s="871"/>
      <c r="C12" s="871"/>
      <c r="D12" s="871"/>
      <c r="E12" s="871"/>
      <c r="F12" s="871"/>
      <c r="G12" s="871"/>
      <c r="H12" s="871"/>
      <c r="I12" s="871"/>
      <c r="J12" s="871"/>
      <c r="K12" s="871"/>
      <c r="L12" s="871"/>
      <c r="N12" s="436"/>
      <c r="O12" s="87"/>
      <c r="P12" s="87"/>
      <c r="Q12" s="87"/>
      <c r="R12" s="87"/>
      <c r="S12" s="87"/>
      <c r="T12" s="87"/>
      <c r="U12" s="87"/>
      <c r="V12" s="87"/>
      <c r="W12" s="87"/>
      <c r="X12" s="87"/>
      <c r="Y12" s="87"/>
      <c r="Z12" s="87"/>
      <c r="AA12" s="437"/>
      <c r="AC12" s="683" t="s">
        <v>404</v>
      </c>
      <c r="AD12" s="690">
        <f>BD22</f>
        <v>0.43113772455089822</v>
      </c>
      <c r="AE12" s="681">
        <f>BE22</f>
        <v>0.47305389221556887</v>
      </c>
      <c r="AF12" s="681">
        <f>BF22</f>
        <v>9.580838323353294E-2</v>
      </c>
      <c r="AH12" s="683" t="s">
        <v>404</v>
      </c>
      <c r="AI12" s="702">
        <f>BI22</f>
        <v>72</v>
      </c>
      <c r="AJ12" s="702">
        <f>BJ22</f>
        <v>79</v>
      </c>
      <c r="AK12" s="702">
        <f>BK22</f>
        <v>16</v>
      </c>
      <c r="AL12" s="702">
        <f>BL22</f>
        <v>167</v>
      </c>
      <c r="AN12" s="336" t="s">
        <v>758</v>
      </c>
      <c r="BC12" s="7" t="s">
        <v>544</v>
      </c>
      <c r="BD12" s="96">
        <f t="shared" ref="BD12:BD23" si="1">+BI12/$BL12</f>
        <v>0.47663551401869159</v>
      </c>
      <c r="BE12" s="542">
        <f t="shared" ref="BE12:BE23" si="2">+BJ12/$BL12</f>
        <v>0.38317757009345793</v>
      </c>
      <c r="BF12" s="73">
        <f t="shared" ref="BF12:BF23" si="3">+BK12/$BL12</f>
        <v>0.14018691588785046</v>
      </c>
      <c r="BH12" s="18" t="s">
        <v>544</v>
      </c>
      <c r="BI12" s="239">
        <f>+集計・資料①!CX8</f>
        <v>51</v>
      </c>
      <c r="BJ12" s="236">
        <f>+集計・資料①!DF8</f>
        <v>41</v>
      </c>
      <c r="BK12" s="236">
        <f>+集計・資料①!DG8</f>
        <v>15</v>
      </c>
      <c r="BL12" s="76">
        <f t="shared" si="0"/>
        <v>107</v>
      </c>
    </row>
    <row r="13" spans="1:64" ht="10.5" customHeight="1">
      <c r="B13" s="871"/>
      <c r="C13" s="871"/>
      <c r="D13" s="871"/>
      <c r="E13" s="871"/>
      <c r="F13" s="871"/>
      <c r="G13" s="871"/>
      <c r="H13" s="871"/>
      <c r="I13" s="871"/>
      <c r="J13" s="871"/>
      <c r="K13" s="871"/>
      <c r="L13" s="871"/>
      <c r="N13" s="436"/>
      <c r="O13" s="87"/>
      <c r="P13" s="87"/>
      <c r="Q13" s="87"/>
      <c r="R13" s="87"/>
      <c r="S13" s="87"/>
      <c r="T13" s="87"/>
      <c r="U13" s="87"/>
      <c r="V13" s="87"/>
      <c r="W13" s="87"/>
      <c r="X13" s="87"/>
      <c r="Y13" s="87"/>
      <c r="Z13" s="87"/>
      <c r="AA13" s="437"/>
      <c r="AC13" s="573" t="s">
        <v>405</v>
      </c>
      <c r="AD13" s="690">
        <f>BD21</f>
        <v>0.66666666666666663</v>
      </c>
      <c r="AE13" s="681">
        <f>BE21</f>
        <v>0.33333333333333331</v>
      </c>
      <c r="AF13" s="681">
        <f>BF21</f>
        <v>0</v>
      </c>
      <c r="AH13" s="573" t="s">
        <v>405</v>
      </c>
      <c r="AI13" s="702">
        <f>BI21</f>
        <v>4</v>
      </c>
      <c r="AJ13" s="702">
        <f>BJ21</f>
        <v>2</v>
      </c>
      <c r="AK13" s="702">
        <f>BK21</f>
        <v>0</v>
      </c>
      <c r="AL13" s="702">
        <f>BL21</f>
        <v>6</v>
      </c>
      <c r="AN13" s="336" t="s">
        <v>759</v>
      </c>
      <c r="BC13" s="7" t="s">
        <v>545</v>
      </c>
      <c r="BD13" s="96">
        <f t="shared" si="1"/>
        <v>0.50406504065040647</v>
      </c>
      <c r="BE13" s="542">
        <f t="shared" si="2"/>
        <v>0.42276422764227645</v>
      </c>
      <c r="BF13" s="73">
        <f t="shared" si="3"/>
        <v>7.3170731707317069E-2</v>
      </c>
      <c r="BH13" s="18" t="s">
        <v>545</v>
      </c>
      <c r="BI13" s="239">
        <f>+集計・資料①!CX10</f>
        <v>62</v>
      </c>
      <c r="BJ13" s="236">
        <f>+集計・資料①!DF10</f>
        <v>52</v>
      </c>
      <c r="BK13" s="236">
        <f>+集計・資料①!DG10</f>
        <v>9</v>
      </c>
      <c r="BL13" s="76">
        <f t="shared" si="0"/>
        <v>123</v>
      </c>
    </row>
    <row r="14" spans="1:64" ht="10.5" customHeight="1">
      <c r="B14" s="871"/>
      <c r="C14" s="871"/>
      <c r="D14" s="871"/>
      <c r="E14" s="871"/>
      <c r="F14" s="871"/>
      <c r="G14" s="871"/>
      <c r="H14" s="871"/>
      <c r="I14" s="871"/>
      <c r="J14" s="871"/>
      <c r="K14" s="871"/>
      <c r="L14" s="871"/>
      <c r="N14" s="436"/>
      <c r="O14" s="87"/>
      <c r="P14" s="87"/>
      <c r="Q14" s="87"/>
      <c r="R14" s="87"/>
      <c r="S14" s="87"/>
      <c r="T14" s="87"/>
      <c r="U14" s="87"/>
      <c r="V14" s="87"/>
      <c r="W14" s="87"/>
      <c r="X14" s="87"/>
      <c r="Y14" s="87"/>
      <c r="Z14" s="87"/>
      <c r="AA14" s="437"/>
      <c r="AC14" s="683" t="s">
        <v>406</v>
      </c>
      <c r="AD14" s="690">
        <f>BD20</f>
        <v>0.46153846153846156</v>
      </c>
      <c r="AE14" s="681">
        <f>BE20</f>
        <v>0.53846153846153844</v>
      </c>
      <c r="AF14" s="681">
        <f>BF20</f>
        <v>0</v>
      </c>
      <c r="AH14" s="683" t="s">
        <v>406</v>
      </c>
      <c r="AI14" s="702">
        <f>BI20</f>
        <v>6</v>
      </c>
      <c r="AJ14" s="702">
        <f>BJ20</f>
        <v>7</v>
      </c>
      <c r="AK14" s="702">
        <f>BK20</f>
        <v>0</v>
      </c>
      <c r="AL14" s="702">
        <f>BL20</f>
        <v>13</v>
      </c>
      <c r="AN14" s="336" t="s">
        <v>760</v>
      </c>
      <c r="BC14" s="7" t="s">
        <v>543</v>
      </c>
      <c r="BD14" s="96">
        <f t="shared" si="1"/>
        <v>0.60869565217391308</v>
      </c>
      <c r="BE14" s="542">
        <f t="shared" si="2"/>
        <v>0.34782608695652173</v>
      </c>
      <c r="BF14" s="73">
        <f t="shared" si="3"/>
        <v>4.3478260869565216E-2</v>
      </c>
      <c r="BH14" s="18" t="s">
        <v>543</v>
      </c>
      <c r="BI14" s="239">
        <f>+集計・資料①!CX12</f>
        <v>14</v>
      </c>
      <c r="BJ14" s="236">
        <f>+集計・資料①!DF12</f>
        <v>8</v>
      </c>
      <c r="BK14" s="236">
        <f>+集計・資料①!DG12</f>
        <v>1</v>
      </c>
      <c r="BL14" s="76">
        <f t="shared" si="0"/>
        <v>23</v>
      </c>
    </row>
    <row r="15" spans="1:64" ht="10.5" customHeight="1">
      <c r="B15" s="871"/>
      <c r="C15" s="871"/>
      <c r="D15" s="871"/>
      <c r="E15" s="871"/>
      <c r="F15" s="871"/>
      <c r="G15" s="871"/>
      <c r="H15" s="871"/>
      <c r="I15" s="871"/>
      <c r="J15" s="871"/>
      <c r="K15" s="871"/>
      <c r="L15" s="871"/>
      <c r="N15" s="436"/>
      <c r="O15" s="87"/>
      <c r="P15" s="87"/>
      <c r="Q15" s="87"/>
      <c r="R15" s="87"/>
      <c r="S15" s="87"/>
      <c r="T15" s="87"/>
      <c r="U15" s="87"/>
      <c r="V15" s="87"/>
      <c r="W15" s="87"/>
      <c r="X15" s="87"/>
      <c r="Y15" s="87"/>
      <c r="Z15" s="87"/>
      <c r="AA15" s="437"/>
      <c r="AC15" s="573" t="s">
        <v>407</v>
      </c>
      <c r="AD15" s="690">
        <f>BD19</f>
        <v>0.36842105263157893</v>
      </c>
      <c r="AE15" s="681">
        <f>BE19</f>
        <v>0.52105263157894732</v>
      </c>
      <c r="AF15" s="681">
        <f>BF19</f>
        <v>0.11052631578947368</v>
      </c>
      <c r="AH15" s="573" t="s">
        <v>407</v>
      </c>
      <c r="AI15" s="702">
        <f>BI19</f>
        <v>70</v>
      </c>
      <c r="AJ15" s="702">
        <f>BJ19</f>
        <v>99</v>
      </c>
      <c r="AK15" s="702">
        <f>BK19</f>
        <v>21</v>
      </c>
      <c r="AL15" s="702">
        <f>BL19</f>
        <v>190</v>
      </c>
      <c r="AN15" s="336" t="s">
        <v>761</v>
      </c>
      <c r="BC15" s="7" t="s">
        <v>542</v>
      </c>
      <c r="BD15" s="96">
        <f t="shared" si="1"/>
        <v>0.60666666666666669</v>
      </c>
      <c r="BE15" s="542">
        <f t="shared" si="2"/>
        <v>0.35333333333333333</v>
      </c>
      <c r="BF15" s="73">
        <f t="shared" si="3"/>
        <v>0.04</v>
      </c>
      <c r="BH15" s="18" t="s">
        <v>542</v>
      </c>
      <c r="BI15" s="239">
        <f>+集計・資料①!CX14</f>
        <v>91</v>
      </c>
      <c r="BJ15" s="236">
        <f>+集計・資料①!DF14</f>
        <v>53</v>
      </c>
      <c r="BK15" s="236">
        <f>+集計・資料①!DG14</f>
        <v>6</v>
      </c>
      <c r="BL15" s="76">
        <f t="shared" si="0"/>
        <v>150</v>
      </c>
    </row>
    <row r="16" spans="1:64" ht="10.5" customHeight="1">
      <c r="B16" s="871"/>
      <c r="C16" s="871"/>
      <c r="D16" s="871"/>
      <c r="E16" s="871"/>
      <c r="F16" s="871"/>
      <c r="G16" s="871"/>
      <c r="H16" s="871"/>
      <c r="I16" s="871"/>
      <c r="J16" s="871"/>
      <c r="K16" s="871"/>
      <c r="L16" s="871"/>
      <c r="N16" s="438"/>
      <c r="O16" s="439"/>
      <c r="P16" s="439"/>
      <c r="Q16" s="439"/>
      <c r="R16" s="439"/>
      <c r="S16" s="439"/>
      <c r="T16" s="439"/>
      <c r="U16" s="439"/>
      <c r="V16" s="439"/>
      <c r="W16" s="439"/>
      <c r="X16" s="439"/>
      <c r="Y16" s="439"/>
      <c r="Z16" s="439"/>
      <c r="AA16" s="440"/>
      <c r="AC16" s="683" t="s">
        <v>408</v>
      </c>
      <c r="AD16" s="690">
        <f>BD18</f>
        <v>0.4375</v>
      </c>
      <c r="AE16" s="681">
        <f>BE18</f>
        <v>0.5</v>
      </c>
      <c r="AF16" s="681">
        <f>BF18</f>
        <v>6.25E-2</v>
      </c>
      <c r="AH16" s="683" t="s">
        <v>408</v>
      </c>
      <c r="AI16" s="702">
        <f>BI18</f>
        <v>7</v>
      </c>
      <c r="AJ16" s="702">
        <f>BJ18</f>
        <v>8</v>
      </c>
      <c r="AK16" s="702">
        <f>BK18</f>
        <v>1</v>
      </c>
      <c r="AL16" s="702">
        <f>BL18</f>
        <v>16</v>
      </c>
      <c r="AN16" s="336" t="s">
        <v>762</v>
      </c>
      <c r="BC16" s="7" t="s">
        <v>541</v>
      </c>
      <c r="BD16" s="96">
        <f t="shared" si="1"/>
        <v>0.30303030303030304</v>
      </c>
      <c r="BE16" s="542">
        <f t="shared" si="2"/>
        <v>0.63636363636363635</v>
      </c>
      <c r="BF16" s="73">
        <f t="shared" si="3"/>
        <v>6.0606060606060608E-2</v>
      </c>
      <c r="BH16" s="18" t="s">
        <v>541</v>
      </c>
      <c r="BI16" s="239">
        <f>+集計・資料①!CX16</f>
        <v>10</v>
      </c>
      <c r="BJ16" s="236">
        <f>+集計・資料①!DF16</f>
        <v>21</v>
      </c>
      <c r="BK16" s="236">
        <f>+集計・資料①!DG16</f>
        <v>2</v>
      </c>
      <c r="BL16" s="76">
        <f t="shared" si="0"/>
        <v>33</v>
      </c>
    </row>
    <row r="17" spans="1:65" ht="10.5" customHeight="1">
      <c r="B17" s="913"/>
      <c r="C17" s="913"/>
      <c r="D17" s="913"/>
      <c r="E17" s="913"/>
      <c r="F17" s="913"/>
      <c r="G17" s="913"/>
      <c r="H17" s="913"/>
      <c r="I17" s="913"/>
      <c r="J17" s="913"/>
      <c r="K17" s="913"/>
      <c r="L17" s="913"/>
      <c r="O17" s="87"/>
      <c r="P17" s="87"/>
      <c r="Q17" s="87"/>
      <c r="R17" s="87"/>
      <c r="S17" s="87"/>
      <c r="T17" s="87"/>
      <c r="U17" s="87"/>
      <c r="V17" s="87"/>
      <c r="W17" s="87"/>
      <c r="X17" s="87"/>
      <c r="Y17" s="87"/>
      <c r="Z17" s="87"/>
      <c r="AA17" s="87"/>
      <c r="AC17" s="573" t="s">
        <v>409</v>
      </c>
      <c r="AD17" s="690">
        <f>BD17</f>
        <v>5.5555555555555552E-2</v>
      </c>
      <c r="AE17" s="681">
        <f>BE17</f>
        <v>0.72222222222222221</v>
      </c>
      <c r="AF17" s="681">
        <f>BF17</f>
        <v>0.22222222222222221</v>
      </c>
      <c r="AH17" s="573" t="s">
        <v>409</v>
      </c>
      <c r="AI17" s="702">
        <f>BI17</f>
        <v>1</v>
      </c>
      <c r="AJ17" s="702">
        <f>BJ17</f>
        <v>13</v>
      </c>
      <c r="AK17" s="702">
        <f>BK17</f>
        <v>4</v>
      </c>
      <c r="AL17" s="702">
        <f>BL17</f>
        <v>18</v>
      </c>
      <c r="AN17" s="336" t="str">
        <f>CONCATENATE("　　勤務時間短縮　 　　",TEXT(集計・資料①!DH32,"000社"))</f>
        <v>　　勤務時間短縮　 　　379社</v>
      </c>
      <c r="BC17" s="7" t="s">
        <v>546</v>
      </c>
      <c r="BD17" s="96">
        <f t="shared" si="1"/>
        <v>5.5555555555555552E-2</v>
      </c>
      <c r="BE17" s="542">
        <f t="shared" si="2"/>
        <v>0.72222222222222221</v>
      </c>
      <c r="BF17" s="73">
        <f t="shared" si="3"/>
        <v>0.22222222222222221</v>
      </c>
      <c r="BH17" s="18" t="s">
        <v>546</v>
      </c>
      <c r="BI17" s="239">
        <f>+集計・資料①!CX18</f>
        <v>1</v>
      </c>
      <c r="BJ17" s="236">
        <f>+集計・資料①!DF18</f>
        <v>13</v>
      </c>
      <c r="BK17" s="236">
        <f>+集計・資料①!DG18</f>
        <v>4</v>
      </c>
      <c r="BL17" s="76">
        <f t="shared" si="0"/>
        <v>18</v>
      </c>
    </row>
    <row r="18" spans="1:65" ht="10.5" customHeight="1">
      <c r="A18" s="433"/>
      <c r="B18" s="434"/>
      <c r="C18" s="434"/>
      <c r="D18" s="434"/>
      <c r="E18" s="434"/>
      <c r="F18" s="434"/>
      <c r="G18" s="434"/>
      <c r="H18" s="434"/>
      <c r="I18" s="434"/>
      <c r="J18" s="434"/>
      <c r="K18" s="434"/>
      <c r="L18" s="434"/>
      <c r="M18" s="434"/>
      <c r="N18" s="434"/>
      <c r="O18" s="434"/>
      <c r="P18" s="434"/>
      <c r="Q18" s="434"/>
      <c r="R18" s="434"/>
      <c r="S18" s="434"/>
      <c r="T18" s="434"/>
      <c r="U18" s="434"/>
      <c r="V18" s="434"/>
      <c r="W18" s="434"/>
      <c r="X18" s="434"/>
      <c r="Y18" s="434"/>
      <c r="Z18" s="434"/>
      <c r="AA18" s="435"/>
      <c r="AC18" s="683" t="s">
        <v>410</v>
      </c>
      <c r="AD18" s="690">
        <f>BD16</f>
        <v>0.30303030303030304</v>
      </c>
      <c r="AE18" s="681">
        <f>BE16</f>
        <v>0.63636363636363635</v>
      </c>
      <c r="AF18" s="681">
        <f>BF16</f>
        <v>6.0606060606060608E-2</v>
      </c>
      <c r="AH18" s="683" t="s">
        <v>410</v>
      </c>
      <c r="AI18" s="702">
        <f>BI16</f>
        <v>10</v>
      </c>
      <c r="AJ18" s="702">
        <f>BJ16</f>
        <v>21</v>
      </c>
      <c r="AK18" s="702">
        <f>BK16</f>
        <v>2</v>
      </c>
      <c r="AL18" s="702">
        <f>BL16</f>
        <v>33</v>
      </c>
      <c r="AN18" s="336" t="str">
        <f>CONCATENATE("　　時間外制限措置　　 ",TEXT(集計・資料①!DN32,"000社"))</f>
        <v>　　時間外制限措置　　 174社</v>
      </c>
      <c r="BC18" s="7" t="s">
        <v>540</v>
      </c>
      <c r="BD18" s="96">
        <f t="shared" si="1"/>
        <v>0.4375</v>
      </c>
      <c r="BE18" s="542">
        <f t="shared" si="2"/>
        <v>0.5</v>
      </c>
      <c r="BF18" s="73">
        <f t="shared" si="3"/>
        <v>6.25E-2</v>
      </c>
      <c r="BH18" s="18" t="s">
        <v>540</v>
      </c>
      <c r="BI18" s="239">
        <f>+集計・資料①!CX20</f>
        <v>7</v>
      </c>
      <c r="BJ18" s="236">
        <f>+集計・資料①!DF20</f>
        <v>8</v>
      </c>
      <c r="BK18" s="236">
        <f>+集計・資料①!DG20</f>
        <v>1</v>
      </c>
      <c r="BL18" s="76">
        <f t="shared" si="0"/>
        <v>16</v>
      </c>
    </row>
    <row r="19" spans="1:65" ht="10.5" customHeight="1">
      <c r="A19" s="436"/>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437"/>
      <c r="AC19" s="573" t="s">
        <v>411</v>
      </c>
      <c r="AD19" s="761">
        <f>BD15</f>
        <v>0.60666666666666669</v>
      </c>
      <c r="AE19" s="681">
        <f>BE15</f>
        <v>0.35333333333333333</v>
      </c>
      <c r="AF19" s="681">
        <f>BF15</f>
        <v>0.04</v>
      </c>
      <c r="AH19" s="573" t="s">
        <v>411</v>
      </c>
      <c r="AI19" s="702">
        <f>BI15</f>
        <v>91</v>
      </c>
      <c r="AJ19" s="702">
        <f>BJ15</f>
        <v>53</v>
      </c>
      <c r="AK19" s="702">
        <f>BK15</f>
        <v>6</v>
      </c>
      <c r="AL19" s="702">
        <f>BL15</f>
        <v>150</v>
      </c>
      <c r="AN19" s="336" t="str">
        <f>CONCATENATE("　　看護休暇　　       ",TEXT(集計・資料①!DJ32,"000社"))</f>
        <v>　　看護休暇　　       138社</v>
      </c>
      <c r="BC19" s="7" t="s">
        <v>539</v>
      </c>
      <c r="BD19" s="96">
        <f t="shared" si="1"/>
        <v>0.36842105263157893</v>
      </c>
      <c r="BE19" s="542">
        <f t="shared" si="2"/>
        <v>0.52105263157894732</v>
      </c>
      <c r="BF19" s="73">
        <f t="shared" si="3"/>
        <v>0.11052631578947368</v>
      </c>
      <c r="BH19" s="18" t="s">
        <v>539</v>
      </c>
      <c r="BI19" s="239">
        <f>+集計・資料①!CX22</f>
        <v>70</v>
      </c>
      <c r="BJ19" s="236">
        <f>+集計・資料①!DF22</f>
        <v>99</v>
      </c>
      <c r="BK19" s="236">
        <f>+集計・資料①!DG22</f>
        <v>21</v>
      </c>
      <c r="BL19" s="76">
        <f t="shared" si="0"/>
        <v>190</v>
      </c>
    </row>
    <row r="20" spans="1:65" ht="10.5" customHeight="1">
      <c r="A20" s="436"/>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437"/>
      <c r="AC20" s="683" t="s">
        <v>412</v>
      </c>
      <c r="AD20" s="761">
        <f>BD14</f>
        <v>0.60869565217391308</v>
      </c>
      <c r="AE20" s="681">
        <f>BE14</f>
        <v>0.34782608695652173</v>
      </c>
      <c r="AF20" s="681">
        <f>BF14</f>
        <v>4.3478260869565216E-2</v>
      </c>
      <c r="AH20" s="683" t="s">
        <v>412</v>
      </c>
      <c r="AI20" s="702">
        <f>BI14</f>
        <v>14</v>
      </c>
      <c r="AJ20" s="702">
        <f>BJ14</f>
        <v>8</v>
      </c>
      <c r="AK20" s="702">
        <f>BK14</f>
        <v>1</v>
      </c>
      <c r="AL20" s="702">
        <f>BL14</f>
        <v>23</v>
      </c>
      <c r="BC20" s="7" t="s">
        <v>538</v>
      </c>
      <c r="BD20" s="96">
        <f t="shared" si="1"/>
        <v>0.46153846153846156</v>
      </c>
      <c r="BE20" s="542">
        <f t="shared" si="2"/>
        <v>0.53846153846153844</v>
      </c>
      <c r="BF20" s="73">
        <f t="shared" si="3"/>
        <v>0</v>
      </c>
      <c r="BH20" s="18" t="s">
        <v>538</v>
      </c>
      <c r="BI20" s="239">
        <f>+集計・資料①!CX24</f>
        <v>6</v>
      </c>
      <c r="BJ20" s="236">
        <f>+集計・資料①!DF24</f>
        <v>7</v>
      </c>
      <c r="BK20" s="236">
        <f>+集計・資料①!DG24</f>
        <v>0</v>
      </c>
      <c r="BL20" s="76">
        <f t="shared" si="0"/>
        <v>13</v>
      </c>
    </row>
    <row r="21" spans="1:65" ht="10.5" customHeight="1">
      <c r="A21" s="436"/>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437"/>
      <c r="AC21" s="573" t="s">
        <v>413</v>
      </c>
      <c r="AD21" s="690">
        <f>BD13</f>
        <v>0.50406504065040647</v>
      </c>
      <c r="AE21" s="681">
        <f>BE13</f>
        <v>0.42276422764227645</v>
      </c>
      <c r="AF21" s="681">
        <f>BF13</f>
        <v>7.3170731707317069E-2</v>
      </c>
      <c r="AH21" s="573" t="s">
        <v>413</v>
      </c>
      <c r="AI21" s="702">
        <f>BI13</f>
        <v>62</v>
      </c>
      <c r="AJ21" s="702">
        <f>BJ13</f>
        <v>52</v>
      </c>
      <c r="AK21" s="702">
        <f>BK13</f>
        <v>9</v>
      </c>
      <c r="AL21" s="702">
        <f>BL13</f>
        <v>123</v>
      </c>
      <c r="AN21" s="780" t="s">
        <v>699</v>
      </c>
      <c r="AO21" s="781"/>
      <c r="AP21" s="781"/>
      <c r="AQ21" s="781"/>
      <c r="AR21" s="781"/>
      <c r="AS21" s="781"/>
      <c r="AT21" s="781"/>
      <c r="AU21" s="781"/>
      <c r="AV21" s="781"/>
      <c r="AW21" s="781"/>
      <c r="AX21" s="781"/>
      <c r="AY21" s="781"/>
      <c r="BC21" s="7" t="s">
        <v>537</v>
      </c>
      <c r="BD21" s="96">
        <f t="shared" si="1"/>
        <v>0.66666666666666663</v>
      </c>
      <c r="BE21" s="542">
        <f t="shared" si="2"/>
        <v>0.33333333333333331</v>
      </c>
      <c r="BF21" s="73">
        <f t="shared" si="3"/>
        <v>0</v>
      </c>
      <c r="BH21" s="18" t="s">
        <v>537</v>
      </c>
      <c r="BI21" s="239">
        <f>+集計・資料①!CX26</f>
        <v>4</v>
      </c>
      <c r="BJ21" s="236">
        <f>+集計・資料①!DF26</f>
        <v>2</v>
      </c>
      <c r="BK21" s="236">
        <f>+集計・資料①!DG26</f>
        <v>0</v>
      </c>
      <c r="BL21" s="76">
        <f>+SUM(BI21:BK21)</f>
        <v>6</v>
      </c>
    </row>
    <row r="22" spans="1:65" ht="10.5" customHeight="1">
      <c r="A22" s="436"/>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437"/>
      <c r="AC22" s="683" t="s">
        <v>414</v>
      </c>
      <c r="AD22" s="690">
        <f>BD12</f>
        <v>0.47663551401869159</v>
      </c>
      <c r="AE22" s="681">
        <f>BE12</f>
        <v>0.38317757009345793</v>
      </c>
      <c r="AF22" s="681">
        <f>BF12</f>
        <v>0.14018691588785046</v>
      </c>
      <c r="AH22" s="683" t="s">
        <v>414</v>
      </c>
      <c r="AI22" s="702">
        <f>BI12</f>
        <v>51</v>
      </c>
      <c r="AJ22" s="702">
        <f>BJ12</f>
        <v>41</v>
      </c>
      <c r="AK22" s="702">
        <f>BK12</f>
        <v>15</v>
      </c>
      <c r="AL22" s="702">
        <f>BL12</f>
        <v>107</v>
      </c>
      <c r="AN22" s="893" t="str">
        <f>CONCATENATE("　",AN4,CHAR(10),"　",AN7,CHAR(10),AN13,CHAR(10),AN14,CHAR(10),AN15,CHAR(10),AN16,CHAR(10),AN17,CHAR(10),AN18,CHAR(10),AN19)</f>
        <v>　未就学児養育者への支援制度について、「実施している」と回答した事業所が全体で44.6%となった。
　業種別では、「情報通信業」「教育・学習支援業」「医療・福祉」で、規模別では、「30人以上」の事業所において、実施率が高い。
【実施項目】～資料編より抜粋
　勤務時間短縮　フレックスタイム制
　看護休暇　時差出勤等
　※実施結果（上位3項目）
　　勤務時間短縮　 　　379社
　　時間外制限措置　　 174社
　　看護休暇　　       138社</v>
      </c>
      <c r="AO22" s="894"/>
      <c r="AP22" s="894"/>
      <c r="AQ22" s="894"/>
      <c r="AR22" s="894"/>
      <c r="AS22" s="894"/>
      <c r="AT22" s="894"/>
      <c r="AU22" s="894"/>
      <c r="AV22" s="894"/>
      <c r="AW22" s="894"/>
      <c r="AX22" s="894"/>
      <c r="AY22" s="895"/>
      <c r="BC22" s="16" t="s">
        <v>547</v>
      </c>
      <c r="BD22" s="96">
        <f t="shared" si="1"/>
        <v>0.43113772455089822</v>
      </c>
      <c r="BE22" s="542">
        <f t="shared" si="2"/>
        <v>0.47305389221556887</v>
      </c>
      <c r="BF22" s="73">
        <f t="shared" si="3"/>
        <v>9.580838323353294E-2</v>
      </c>
      <c r="BH22" s="19" t="s">
        <v>547</v>
      </c>
      <c r="BI22" s="239">
        <f>+集計・資料①!CX28</f>
        <v>72</v>
      </c>
      <c r="BJ22" s="236">
        <f>+集計・資料①!DF28</f>
        <v>79</v>
      </c>
      <c r="BK22" s="236">
        <f>+集計・資料①!DG28</f>
        <v>16</v>
      </c>
      <c r="BL22" s="76">
        <f>+SUM(BI22:BK22)</f>
        <v>167</v>
      </c>
    </row>
    <row r="23" spans="1:65" ht="11.25" customHeight="1" thickBot="1">
      <c r="A23" s="436"/>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437"/>
      <c r="AC23" s="573" t="s">
        <v>23</v>
      </c>
      <c r="AD23" s="681" t="e">
        <f>BD11</f>
        <v>#DIV/0!</v>
      </c>
      <c r="AE23" s="681" t="e">
        <f>BE11</f>
        <v>#DIV/0!</v>
      </c>
      <c r="AF23" s="681" t="e">
        <f>BF11</f>
        <v>#DIV/0!</v>
      </c>
      <c r="AH23" s="573" t="s">
        <v>23</v>
      </c>
      <c r="AI23" s="702">
        <f>BI11</f>
        <v>0</v>
      </c>
      <c r="AJ23" s="702">
        <f>BJ11</f>
        <v>0</v>
      </c>
      <c r="AK23" s="702">
        <f>BK11</f>
        <v>0</v>
      </c>
      <c r="AL23" s="702">
        <f>BL11</f>
        <v>0</v>
      </c>
      <c r="AN23" s="896"/>
      <c r="AO23" s="897"/>
      <c r="AP23" s="897"/>
      <c r="AQ23" s="897"/>
      <c r="AR23" s="897"/>
      <c r="AS23" s="897"/>
      <c r="AT23" s="897"/>
      <c r="AU23" s="897"/>
      <c r="AV23" s="897"/>
      <c r="AW23" s="897"/>
      <c r="AX23" s="897"/>
      <c r="AY23" s="898"/>
      <c r="BC23" s="10" t="s">
        <v>548</v>
      </c>
      <c r="BD23" s="55">
        <f t="shared" si="1"/>
        <v>0.40088105726872247</v>
      </c>
      <c r="BE23" s="543">
        <f t="shared" si="2"/>
        <v>0.50660792951541855</v>
      </c>
      <c r="BF23" s="57">
        <f t="shared" si="3"/>
        <v>9.2511013215859028E-2</v>
      </c>
      <c r="BH23" s="21" t="s">
        <v>548</v>
      </c>
      <c r="BI23" s="243">
        <f>+集計・資料①!CX30</f>
        <v>91</v>
      </c>
      <c r="BJ23" s="244">
        <f>+集計・資料①!DF30</f>
        <v>115</v>
      </c>
      <c r="BK23" s="244">
        <f>+集計・資料①!DG30</f>
        <v>21</v>
      </c>
      <c r="BL23" s="81">
        <f>+SUM(BI23:BK23)</f>
        <v>227</v>
      </c>
    </row>
    <row r="24" spans="1:65" ht="12" customHeight="1" thickTop="1" thickBot="1">
      <c r="A24" s="436"/>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437"/>
      <c r="AH24" s="575" t="s">
        <v>556</v>
      </c>
      <c r="AI24" s="702">
        <f>SUM(AI11:AI23)</f>
        <v>479</v>
      </c>
      <c r="AJ24" s="702">
        <f>SUM(AJ11:AJ23)</f>
        <v>498</v>
      </c>
      <c r="AK24" s="702">
        <f>SUM(AK11:AK23)</f>
        <v>96</v>
      </c>
      <c r="AL24" s="702">
        <f>SUM(AL11:AL23)</f>
        <v>1073</v>
      </c>
      <c r="AN24" s="896"/>
      <c r="AO24" s="897"/>
      <c r="AP24" s="897"/>
      <c r="AQ24" s="897"/>
      <c r="AR24" s="897"/>
      <c r="AS24" s="897"/>
      <c r="AT24" s="897"/>
      <c r="AU24" s="897"/>
      <c r="AV24" s="897"/>
      <c r="AW24" s="897"/>
      <c r="AX24" s="897"/>
      <c r="AY24" s="898"/>
      <c r="BH24" s="544" t="s">
        <v>556</v>
      </c>
      <c r="BI24" s="545">
        <f>+集計・資料①!CX32</f>
        <v>479</v>
      </c>
      <c r="BJ24" s="532">
        <f>+集計・資料①!DF32</f>
        <v>498</v>
      </c>
      <c r="BK24" s="546">
        <f>+集計・資料①!DG32</f>
        <v>96</v>
      </c>
      <c r="BL24" s="547">
        <f>+SUM(BI24:BK24)</f>
        <v>1073</v>
      </c>
    </row>
    <row r="25" spans="1:65" ht="10.5" customHeight="1">
      <c r="A25" s="436"/>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437"/>
      <c r="AK25" s="87"/>
      <c r="AL25" s="87"/>
      <c r="AN25" s="896"/>
      <c r="AO25" s="897"/>
      <c r="AP25" s="897"/>
      <c r="AQ25" s="897"/>
      <c r="AR25" s="897"/>
      <c r="AS25" s="897"/>
      <c r="AT25" s="897"/>
      <c r="AU25" s="897"/>
      <c r="AV25" s="897"/>
      <c r="AW25" s="897"/>
      <c r="AX25" s="897"/>
      <c r="AY25" s="898"/>
      <c r="BK25" s="87"/>
      <c r="BL25" s="87"/>
    </row>
    <row r="26" spans="1:65" ht="10.5" customHeight="1">
      <c r="A26" s="436"/>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437"/>
      <c r="AC26" s="548" t="s">
        <v>153</v>
      </c>
      <c r="AD26" s="539"/>
      <c r="AE26" s="539"/>
      <c r="AF26" s="539"/>
      <c r="AG26" s="539"/>
      <c r="AH26" s="540" t="s">
        <v>79</v>
      </c>
      <c r="AI26" s="540"/>
      <c r="AJ26" s="540"/>
      <c r="AK26" s="540"/>
      <c r="AL26" s="540"/>
      <c r="AN26" s="896"/>
      <c r="AO26" s="897"/>
      <c r="AP26" s="897"/>
      <c r="AQ26" s="897"/>
      <c r="AR26" s="897"/>
      <c r="AS26" s="897"/>
      <c r="AT26" s="897"/>
      <c r="AU26" s="897"/>
      <c r="AV26" s="897"/>
      <c r="AW26" s="897"/>
      <c r="AX26" s="897"/>
      <c r="AY26" s="898"/>
      <c r="BC26" s="548" t="s">
        <v>153</v>
      </c>
      <c r="BD26" s="539"/>
      <c r="BE26" s="539"/>
      <c r="BF26" s="539"/>
      <c r="BG26" s="539"/>
      <c r="BH26" s="540" t="s">
        <v>79</v>
      </c>
      <c r="BI26" s="540"/>
      <c r="BJ26" s="540"/>
      <c r="BK26" s="540"/>
      <c r="BL26" s="540"/>
      <c r="BM26" s="527"/>
    </row>
    <row r="27" spans="1:65" ht="10.5" customHeight="1">
      <c r="A27" s="436"/>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437"/>
      <c r="AC27" s="539"/>
      <c r="AD27" s="539"/>
      <c r="AE27" s="539"/>
      <c r="AF27" s="539"/>
      <c r="AG27" s="539"/>
      <c r="AH27" s="540"/>
      <c r="AI27" s="540"/>
      <c r="AJ27" s="540"/>
      <c r="AK27" s="540"/>
      <c r="AL27" s="540"/>
      <c r="AN27" s="896"/>
      <c r="AO27" s="897"/>
      <c r="AP27" s="897"/>
      <c r="AQ27" s="897"/>
      <c r="AR27" s="897"/>
      <c r="AS27" s="897"/>
      <c r="AT27" s="897"/>
      <c r="AU27" s="897"/>
      <c r="AV27" s="897"/>
      <c r="AW27" s="897"/>
      <c r="AX27" s="897"/>
      <c r="AY27" s="898"/>
      <c r="BC27" s="539"/>
      <c r="BD27" s="539"/>
      <c r="BE27" s="539"/>
      <c r="BF27" s="539"/>
      <c r="BG27" s="539"/>
      <c r="BH27" s="540"/>
      <c r="BI27" s="540"/>
      <c r="BJ27" s="540"/>
      <c r="BK27" s="540"/>
      <c r="BL27" s="540"/>
      <c r="BM27" s="87"/>
    </row>
    <row r="28" spans="1:65" ht="12.75" customHeight="1" thickBot="1">
      <c r="A28" s="436"/>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437"/>
      <c r="AN28" s="896"/>
      <c r="AO28" s="897"/>
      <c r="AP28" s="897"/>
      <c r="AQ28" s="897"/>
      <c r="AR28" s="897"/>
      <c r="AS28" s="897"/>
      <c r="AT28" s="897"/>
      <c r="AU28" s="897"/>
      <c r="AV28" s="897"/>
      <c r="AW28" s="897"/>
      <c r="AX28" s="897"/>
      <c r="AY28" s="898"/>
    </row>
    <row r="29" spans="1:65" ht="18.75" thickBot="1">
      <c r="A29" s="436"/>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437"/>
      <c r="AC29" s="575" t="s">
        <v>8</v>
      </c>
      <c r="AD29" s="602" t="s">
        <v>308</v>
      </c>
      <c r="AE29" s="602" t="s">
        <v>331</v>
      </c>
      <c r="AF29" s="575" t="s">
        <v>401</v>
      </c>
      <c r="AH29" s="575" t="s">
        <v>8</v>
      </c>
      <c r="AI29" s="602" t="s">
        <v>308</v>
      </c>
      <c r="AJ29" s="602" t="s">
        <v>331</v>
      </c>
      <c r="AK29" s="575" t="s">
        <v>401</v>
      </c>
      <c r="AL29" s="575" t="s">
        <v>558</v>
      </c>
      <c r="AN29" s="896"/>
      <c r="AO29" s="897"/>
      <c r="AP29" s="897"/>
      <c r="AQ29" s="897"/>
      <c r="AR29" s="897"/>
      <c r="AS29" s="897"/>
      <c r="AT29" s="897"/>
      <c r="AU29" s="897"/>
      <c r="AV29" s="897"/>
      <c r="AW29" s="897"/>
      <c r="AX29" s="897"/>
      <c r="AY29" s="898"/>
      <c r="BC29" s="31" t="s">
        <v>8</v>
      </c>
      <c r="BD29" s="530" t="s">
        <v>308</v>
      </c>
      <c r="BE29" s="531" t="s">
        <v>331</v>
      </c>
      <c r="BF29" s="30" t="s">
        <v>401</v>
      </c>
      <c r="BH29" s="31" t="s">
        <v>8</v>
      </c>
      <c r="BI29" s="530" t="s">
        <v>308</v>
      </c>
      <c r="BJ29" s="531" t="s">
        <v>331</v>
      </c>
      <c r="BK29" s="43" t="s">
        <v>401</v>
      </c>
      <c r="BL29" s="103" t="s">
        <v>558</v>
      </c>
    </row>
    <row r="30" spans="1:65" ht="12" customHeight="1">
      <c r="A30" s="436"/>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437"/>
      <c r="AC30" s="577" t="s">
        <v>415</v>
      </c>
      <c r="AD30" s="681">
        <f>BD35</f>
        <v>0.31932773109243695</v>
      </c>
      <c r="AE30" s="681">
        <f>BE35</f>
        <v>0.54831932773109249</v>
      </c>
      <c r="AF30" s="681">
        <f>BF35</f>
        <v>0.13235294117647059</v>
      </c>
      <c r="AH30" s="577" t="s">
        <v>415</v>
      </c>
      <c r="AI30" s="689">
        <f>BI35</f>
        <v>152</v>
      </c>
      <c r="AJ30" s="689">
        <f>BJ35</f>
        <v>261</v>
      </c>
      <c r="AK30" s="689">
        <f>BK35</f>
        <v>63</v>
      </c>
      <c r="AL30" s="689">
        <f>BL35</f>
        <v>476</v>
      </c>
      <c r="AN30" s="896"/>
      <c r="AO30" s="897"/>
      <c r="AP30" s="897"/>
      <c r="AQ30" s="897"/>
      <c r="AR30" s="897"/>
      <c r="AS30" s="897"/>
      <c r="AT30" s="897"/>
      <c r="AU30" s="897"/>
      <c r="AV30" s="897"/>
      <c r="AW30" s="897"/>
      <c r="AX30" s="897"/>
      <c r="AY30" s="898"/>
      <c r="BC30" s="67" t="s">
        <v>555</v>
      </c>
      <c r="BD30" s="90">
        <f t="shared" ref="BD30:BF35" si="4">+BI30/$BL30</f>
        <v>0.8571428571428571</v>
      </c>
      <c r="BE30" s="46">
        <f t="shared" si="4"/>
        <v>0.14285714285714285</v>
      </c>
      <c r="BF30" s="91">
        <f t="shared" si="4"/>
        <v>0</v>
      </c>
      <c r="BH30" s="67" t="s">
        <v>555</v>
      </c>
      <c r="BI30" s="533">
        <f>集計・資料①!CX40</f>
        <v>6</v>
      </c>
      <c r="BJ30" s="93">
        <f>集計・資料①!DF40</f>
        <v>1</v>
      </c>
      <c r="BK30" s="93">
        <f>集計・資料①!DG40</f>
        <v>0</v>
      </c>
      <c r="BL30" s="510">
        <f t="shared" ref="BL30:BL35" si="5">+SUM(BI30:BK30)</f>
        <v>7</v>
      </c>
    </row>
    <row r="31" spans="1:65" ht="12" customHeight="1">
      <c r="A31" s="436"/>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437"/>
      <c r="AC31" s="577" t="s">
        <v>416</v>
      </c>
      <c r="AD31" s="681">
        <f>BD34</f>
        <v>0.42192691029900331</v>
      </c>
      <c r="AE31" s="681">
        <f>BE34</f>
        <v>0.50830564784053156</v>
      </c>
      <c r="AF31" s="681">
        <f>BF34</f>
        <v>6.9767441860465115E-2</v>
      </c>
      <c r="AH31" s="577" t="s">
        <v>416</v>
      </c>
      <c r="AI31" s="689">
        <f>BI34</f>
        <v>127</v>
      </c>
      <c r="AJ31" s="689">
        <f>BJ34</f>
        <v>153</v>
      </c>
      <c r="AK31" s="689">
        <f>BK34</f>
        <v>21</v>
      </c>
      <c r="AL31" s="689">
        <f>BL34</f>
        <v>301</v>
      </c>
      <c r="AN31" s="896"/>
      <c r="AO31" s="897"/>
      <c r="AP31" s="897"/>
      <c r="AQ31" s="897"/>
      <c r="AR31" s="897"/>
      <c r="AS31" s="897"/>
      <c r="AT31" s="897"/>
      <c r="AU31" s="897"/>
      <c r="AV31" s="897"/>
      <c r="AW31" s="897"/>
      <c r="AX31" s="897"/>
      <c r="AY31" s="898"/>
      <c r="BC31" s="70" t="s">
        <v>432</v>
      </c>
      <c r="BD31" s="96">
        <f t="shared" si="4"/>
        <v>1</v>
      </c>
      <c r="BE31" s="72">
        <f t="shared" si="4"/>
        <v>0</v>
      </c>
      <c r="BF31" s="73">
        <f t="shared" si="4"/>
        <v>0</v>
      </c>
      <c r="BH31" s="70" t="s">
        <v>432</v>
      </c>
      <c r="BI31" s="534">
        <f>集計・資料①!CX42</f>
        <v>14</v>
      </c>
      <c r="BJ31" s="49">
        <f>集計・資料①!DF42</f>
        <v>0</v>
      </c>
      <c r="BK31" s="49">
        <f>集計・資料①!DG42</f>
        <v>0</v>
      </c>
      <c r="BL31" s="76">
        <f t="shared" si="5"/>
        <v>14</v>
      </c>
    </row>
    <row r="32" spans="1:65" ht="12" customHeight="1">
      <c r="A32" s="436"/>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437"/>
      <c r="AC32" s="577" t="s">
        <v>417</v>
      </c>
      <c r="AD32" s="681">
        <f>BD33</f>
        <v>0.62139917695473246</v>
      </c>
      <c r="AE32" s="681">
        <f>BE33</f>
        <v>0.33333333333333331</v>
      </c>
      <c r="AF32" s="681">
        <f>BF33</f>
        <v>4.5267489711934158E-2</v>
      </c>
      <c r="AH32" s="577" t="s">
        <v>417</v>
      </c>
      <c r="AI32" s="689">
        <f>BI33</f>
        <v>151</v>
      </c>
      <c r="AJ32" s="689">
        <f>BJ33</f>
        <v>81</v>
      </c>
      <c r="AK32" s="689">
        <f>BK33</f>
        <v>11</v>
      </c>
      <c r="AL32" s="689">
        <f>BL33</f>
        <v>243</v>
      </c>
      <c r="AN32" s="896"/>
      <c r="AO32" s="897"/>
      <c r="AP32" s="897"/>
      <c r="AQ32" s="897"/>
      <c r="AR32" s="897"/>
      <c r="AS32" s="897"/>
      <c r="AT32" s="897"/>
      <c r="AU32" s="897"/>
      <c r="AV32" s="897"/>
      <c r="AW32" s="897"/>
      <c r="AX32" s="897"/>
      <c r="AY32" s="898"/>
      <c r="BC32" s="70" t="s">
        <v>433</v>
      </c>
      <c r="BD32" s="96">
        <f t="shared" si="4"/>
        <v>0.90625</v>
      </c>
      <c r="BE32" s="72">
        <f t="shared" si="4"/>
        <v>6.25E-2</v>
      </c>
      <c r="BF32" s="73">
        <f t="shared" si="4"/>
        <v>3.125E-2</v>
      </c>
      <c r="BH32" s="70" t="s">
        <v>433</v>
      </c>
      <c r="BI32" s="534">
        <f>集計・資料①!CX44</f>
        <v>29</v>
      </c>
      <c r="BJ32" s="49">
        <f>集計・資料①!DF44</f>
        <v>2</v>
      </c>
      <c r="BK32" s="49">
        <f>集計・資料①!DG44</f>
        <v>1</v>
      </c>
      <c r="BL32" s="76">
        <f t="shared" si="5"/>
        <v>32</v>
      </c>
    </row>
    <row r="33" spans="1:64" ht="12" customHeight="1">
      <c r="A33" s="436"/>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437"/>
      <c r="AC33" s="577" t="s">
        <v>418</v>
      </c>
      <c r="AD33" s="761">
        <f>BD32</f>
        <v>0.90625</v>
      </c>
      <c r="AE33" s="681">
        <f>BE32</f>
        <v>6.25E-2</v>
      </c>
      <c r="AF33" s="681">
        <f>BF32</f>
        <v>3.125E-2</v>
      </c>
      <c r="AH33" s="577" t="s">
        <v>418</v>
      </c>
      <c r="AI33" s="689">
        <f>BI32</f>
        <v>29</v>
      </c>
      <c r="AJ33" s="689">
        <f>BJ32</f>
        <v>2</v>
      </c>
      <c r="AK33" s="689">
        <f>BK32</f>
        <v>1</v>
      </c>
      <c r="AL33" s="689">
        <f>BL32</f>
        <v>32</v>
      </c>
      <c r="AN33" s="896"/>
      <c r="AO33" s="897"/>
      <c r="AP33" s="897"/>
      <c r="AQ33" s="897"/>
      <c r="AR33" s="897"/>
      <c r="AS33" s="897"/>
      <c r="AT33" s="897"/>
      <c r="AU33" s="897"/>
      <c r="AV33" s="897"/>
      <c r="AW33" s="897"/>
      <c r="AX33" s="897"/>
      <c r="AY33" s="898"/>
      <c r="BC33" s="70" t="s">
        <v>434</v>
      </c>
      <c r="BD33" s="96">
        <f t="shared" si="4"/>
        <v>0.62139917695473246</v>
      </c>
      <c r="BE33" s="72">
        <f t="shared" si="4"/>
        <v>0.33333333333333331</v>
      </c>
      <c r="BF33" s="73">
        <f t="shared" si="4"/>
        <v>4.5267489711934158E-2</v>
      </c>
      <c r="BH33" s="70" t="s">
        <v>434</v>
      </c>
      <c r="BI33" s="534">
        <f>集計・資料①!CX46</f>
        <v>151</v>
      </c>
      <c r="BJ33" s="49">
        <f>集計・資料①!DF46</f>
        <v>81</v>
      </c>
      <c r="BK33" s="49">
        <f>集計・資料①!DG46</f>
        <v>11</v>
      </c>
      <c r="BL33" s="76">
        <f t="shared" si="5"/>
        <v>243</v>
      </c>
    </row>
    <row r="34" spans="1:64" ht="12" customHeight="1">
      <c r="A34" s="436"/>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437"/>
      <c r="AC34" s="577" t="s">
        <v>419</v>
      </c>
      <c r="AD34" s="761">
        <f>BD31</f>
        <v>1</v>
      </c>
      <c r="AE34" s="681">
        <f>BE31</f>
        <v>0</v>
      </c>
      <c r="AF34" s="681">
        <f>BF31</f>
        <v>0</v>
      </c>
      <c r="AH34" s="577" t="s">
        <v>419</v>
      </c>
      <c r="AI34" s="689">
        <f>BI31</f>
        <v>14</v>
      </c>
      <c r="AJ34" s="689">
        <f>BJ31</f>
        <v>0</v>
      </c>
      <c r="AK34" s="689">
        <f>BK31</f>
        <v>0</v>
      </c>
      <c r="AL34" s="689">
        <f>BL31</f>
        <v>14</v>
      </c>
      <c r="AN34" s="899"/>
      <c r="AO34" s="900"/>
      <c r="AP34" s="900"/>
      <c r="AQ34" s="900"/>
      <c r="AR34" s="900"/>
      <c r="AS34" s="900"/>
      <c r="AT34" s="900"/>
      <c r="AU34" s="900"/>
      <c r="AV34" s="900"/>
      <c r="AW34" s="900"/>
      <c r="AX34" s="900"/>
      <c r="AY34" s="901"/>
      <c r="BC34" s="70" t="s">
        <v>435</v>
      </c>
      <c r="BD34" s="96">
        <f t="shared" si="4"/>
        <v>0.42192691029900331</v>
      </c>
      <c r="BE34" s="72">
        <f t="shared" si="4"/>
        <v>0.50830564784053156</v>
      </c>
      <c r="BF34" s="73">
        <f t="shared" si="4"/>
        <v>6.9767441860465115E-2</v>
      </c>
      <c r="BH34" s="70" t="s">
        <v>435</v>
      </c>
      <c r="BI34" s="534">
        <f>集計・資料①!CX48</f>
        <v>127</v>
      </c>
      <c r="BJ34" s="49">
        <f>集計・資料①!DF48</f>
        <v>153</v>
      </c>
      <c r="BK34" s="49">
        <f>集計・資料①!DG48</f>
        <v>21</v>
      </c>
      <c r="BL34" s="76">
        <f t="shared" si="5"/>
        <v>301</v>
      </c>
    </row>
    <row r="35" spans="1:64" ht="11.25" thickBot="1">
      <c r="A35" s="436"/>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437"/>
      <c r="AC35" s="577" t="s">
        <v>420</v>
      </c>
      <c r="AD35" s="761">
        <f>BD30</f>
        <v>0.8571428571428571</v>
      </c>
      <c r="AE35" s="681">
        <f>BE30</f>
        <v>0.14285714285714285</v>
      </c>
      <c r="AF35" s="681">
        <f>BF30</f>
        <v>0</v>
      </c>
      <c r="AH35" s="577" t="s">
        <v>420</v>
      </c>
      <c r="AI35" s="689">
        <f>BI30</f>
        <v>6</v>
      </c>
      <c r="AJ35" s="689">
        <f>BJ30</f>
        <v>1</v>
      </c>
      <c r="AK35" s="689">
        <f>BK30</f>
        <v>0</v>
      </c>
      <c r="AL35" s="689">
        <f>BL30</f>
        <v>7</v>
      </c>
      <c r="BC35" s="77" t="s">
        <v>436</v>
      </c>
      <c r="BD35" s="55">
        <f t="shared" si="4"/>
        <v>0.31932773109243695</v>
      </c>
      <c r="BE35" s="56">
        <f t="shared" si="4"/>
        <v>0.54831932773109249</v>
      </c>
      <c r="BF35" s="57">
        <f t="shared" si="4"/>
        <v>0.13235294117647059</v>
      </c>
      <c r="BH35" s="79" t="s">
        <v>436</v>
      </c>
      <c r="BI35" s="535">
        <f>集計・資料①!CX50</f>
        <v>152</v>
      </c>
      <c r="BJ35" s="59">
        <f>集計・資料①!DF50</f>
        <v>261</v>
      </c>
      <c r="BK35" s="59">
        <f>集計・資料①!DG50</f>
        <v>63</v>
      </c>
      <c r="BL35" s="81">
        <f t="shared" si="5"/>
        <v>476</v>
      </c>
    </row>
    <row r="36" spans="1:64" ht="11.25" thickBot="1">
      <c r="A36" s="436"/>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437"/>
      <c r="AH36" s="575" t="s">
        <v>556</v>
      </c>
      <c r="AI36" s="689">
        <f>SUM(AI30:AI35)</f>
        <v>479</v>
      </c>
      <c r="AJ36" s="689">
        <f>SUM(AJ30:AJ35)</f>
        <v>498</v>
      </c>
      <c r="AK36" s="689">
        <f>SUM(AK30:AK35)</f>
        <v>96</v>
      </c>
      <c r="AL36" s="689">
        <f>SUM(AL30:AL35)</f>
        <v>1073</v>
      </c>
      <c r="AM36" s="782"/>
      <c r="BH36" s="37" t="s">
        <v>556</v>
      </c>
      <c r="BI36" s="62">
        <f>集計・資料①!CX52</f>
        <v>479</v>
      </c>
      <c r="BJ36" s="83">
        <f>集計・資料①!DF52</f>
        <v>498</v>
      </c>
      <c r="BK36" s="83">
        <f>集計・資料①!DG52</f>
        <v>96</v>
      </c>
      <c r="BL36" s="138">
        <f>+SUM(BL30:BL35)</f>
        <v>1073</v>
      </c>
    </row>
    <row r="37" spans="1:64">
      <c r="A37" s="436"/>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437"/>
      <c r="AM37" s="783"/>
    </row>
    <row r="38" spans="1:64">
      <c r="A38" s="436"/>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437"/>
      <c r="AM38" s="782"/>
    </row>
    <row r="39" spans="1:64">
      <c r="A39" s="436"/>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437"/>
      <c r="AI39" s="86"/>
      <c r="AJ39" s="86"/>
      <c r="AK39" s="86"/>
      <c r="AM39" s="783"/>
      <c r="BI39" s="86"/>
      <c r="BJ39" s="86"/>
      <c r="BK39" s="86"/>
    </row>
    <row r="40" spans="1:64">
      <c r="A40" s="436"/>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437"/>
      <c r="AI40" s="87"/>
      <c r="AJ40" s="87"/>
      <c r="AK40" s="87"/>
      <c r="AM40" s="782"/>
      <c r="BI40" s="87"/>
      <c r="BJ40" s="87"/>
      <c r="BK40" s="87"/>
    </row>
    <row r="41" spans="1:64">
      <c r="A41" s="436"/>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437"/>
      <c r="AM41" s="783"/>
    </row>
    <row r="42" spans="1:64">
      <c r="A42" s="436"/>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437"/>
      <c r="AM42" s="782"/>
    </row>
    <row r="43" spans="1:64">
      <c r="A43" s="436"/>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437"/>
      <c r="AM43" s="783"/>
    </row>
    <row r="44" spans="1:64">
      <c r="A44" s="436"/>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437"/>
      <c r="AM44" s="782"/>
    </row>
    <row r="45" spans="1:64">
      <c r="A45" s="436"/>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437"/>
      <c r="AM45" s="783"/>
    </row>
    <row r="46" spans="1:64">
      <c r="A46" s="436"/>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437"/>
      <c r="AM46" s="782"/>
    </row>
    <row r="47" spans="1:64">
      <c r="A47" s="436"/>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437"/>
      <c r="AM47" s="783"/>
    </row>
    <row r="48" spans="1:64">
      <c r="A48" s="436"/>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437"/>
      <c r="AM48" s="782"/>
    </row>
    <row r="49" spans="1:40">
      <c r="A49" s="436"/>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437"/>
      <c r="AM49" s="783"/>
    </row>
    <row r="50" spans="1:40">
      <c r="A50" s="436"/>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437"/>
      <c r="AM50" s="782"/>
      <c r="AN50" s="782"/>
    </row>
    <row r="51" spans="1:40">
      <c r="A51" s="436"/>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437"/>
      <c r="AM51" s="783"/>
      <c r="AN51" s="782"/>
    </row>
    <row r="52" spans="1:40">
      <c r="A52" s="436"/>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437"/>
      <c r="AM52" s="782"/>
      <c r="AN52" s="782"/>
    </row>
    <row r="53" spans="1:40">
      <c r="A53" s="436"/>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437"/>
      <c r="AM53" s="783"/>
      <c r="AN53" s="782"/>
    </row>
    <row r="54" spans="1:40">
      <c r="A54" s="436"/>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437"/>
      <c r="AM54" s="782"/>
      <c r="AN54" s="782"/>
    </row>
    <row r="55" spans="1:40">
      <c r="A55" s="436"/>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437"/>
    </row>
    <row r="56" spans="1:40">
      <c r="A56" s="436"/>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437"/>
    </row>
    <row r="57" spans="1:40">
      <c r="A57" s="436"/>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437"/>
    </row>
    <row r="58" spans="1:40">
      <c r="A58" s="436"/>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437"/>
    </row>
    <row r="59" spans="1:40">
      <c r="A59" s="436"/>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437"/>
    </row>
    <row r="60" spans="1:40">
      <c r="A60" s="438"/>
      <c r="B60" s="439"/>
      <c r="C60" s="439"/>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40"/>
    </row>
  </sheetData>
  <mergeCells count="6">
    <mergeCell ref="AN22:AY34"/>
    <mergeCell ref="A1:B1"/>
    <mergeCell ref="V1:AA1"/>
    <mergeCell ref="BC3:BG3"/>
    <mergeCell ref="AC3:AG3"/>
    <mergeCell ref="B3:L17"/>
  </mergeCells>
  <phoneticPr fontId="9"/>
  <conditionalFormatting sqref="AD11:AD22">
    <cfRule type="top10" dxfId="14" priority="1" rank="2"/>
  </conditionalFormatting>
  <dataValidations count="1">
    <dataValidation type="list" allowBlank="1" showInputMessage="1" showErrorMessage="1" sqref="AP9:AR9" xr:uid="{00000000-0002-0000-1400-000000000000}">
      <formula1>"「1～4人」,「5～9人」,「10～29人」,「30～49人」,「50～99人」,「100人以上」"</formula1>
    </dataValidation>
  </dataValidations>
  <pageMargins left="0.75" right="0.75" top="1" bottom="1" header="0.51200000000000001" footer="0.51200000000000001"/>
  <pageSetup paperSize="9" scale="96" orientation="portrait" r:id="rId1"/>
  <headerFooter alignWithMargins="0"/>
  <colBreaks count="2" manualBreakCount="2">
    <brk id="27" max="59" man="1"/>
    <brk id="53"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400-000001000000}">
          <x14:formula1>
            <xm:f>業種リスト!$A$2:$A$14</xm:f>
          </x14:formula1>
          <xm:sqref>AP6:AR6</xm:sqref>
        </x14:dataValidation>
      </x14:dataValidations>
    </ext>
  </extLst>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3">
    <tabColor theme="9" tint="0.59999389629810485"/>
  </sheetPr>
  <dimension ref="A1:BM60"/>
  <sheetViews>
    <sheetView showGridLines="0" view="pageBreakPreview" zoomScaleNormal="100" zoomScaleSheetLayoutView="100" workbookViewId="0">
      <selection activeCell="B3" sqref="B3:L17"/>
    </sheetView>
  </sheetViews>
  <sheetFormatPr defaultColWidth="10.28515625" defaultRowHeight="10.5"/>
  <cols>
    <col min="1" max="27" width="3.5703125" style="26" customWidth="1"/>
    <col min="28" max="28" width="1.7109375" style="26" customWidth="1"/>
    <col min="29" max="29" width="14.85546875" style="26" customWidth="1"/>
    <col min="30" max="30" width="8.28515625" style="26" bestFit="1" customWidth="1"/>
    <col min="31" max="31" width="9.42578125" style="26" customWidth="1"/>
    <col min="32" max="32" width="9" style="26" customWidth="1"/>
    <col min="33" max="33" width="1.7109375" style="26" customWidth="1"/>
    <col min="34" max="34" width="14.85546875" style="26" customWidth="1"/>
    <col min="35" max="35" width="8.28515625" style="26" customWidth="1"/>
    <col min="36" max="36" width="9.140625" style="26" customWidth="1"/>
    <col min="37" max="37" width="8.85546875" style="26" customWidth="1"/>
    <col min="38" max="38" width="8.28515625" style="26" customWidth="1"/>
    <col min="39" max="39" width="15.85546875" style="336" bestFit="1" customWidth="1"/>
    <col min="40" max="40" width="7.140625" style="336" bestFit="1" customWidth="1"/>
    <col min="41" max="41" width="5.42578125" style="336" bestFit="1" customWidth="1"/>
    <col min="42" max="43" width="7.140625" style="336" bestFit="1" customWidth="1"/>
    <col min="44" max="44" width="8.28515625" style="336" bestFit="1" customWidth="1"/>
    <col min="45" max="45" width="5.42578125" style="336" bestFit="1" customWidth="1"/>
    <col min="46" max="53" width="5.42578125" style="336" customWidth="1"/>
    <col min="54" max="54" width="1.7109375" style="26" customWidth="1"/>
    <col min="55" max="55" width="14.85546875" style="26" customWidth="1"/>
    <col min="56" max="56" width="7.42578125" style="26" customWidth="1"/>
    <col min="57" max="57" width="8.28515625" style="26" bestFit="1" customWidth="1"/>
    <col min="58" max="58" width="7.42578125" style="26" customWidth="1"/>
    <col min="59" max="59" width="1.7109375" style="26" customWidth="1"/>
    <col min="60" max="60" width="14.85546875" style="26" customWidth="1"/>
    <col min="61" max="61" width="7.140625" style="26" bestFit="1" customWidth="1"/>
    <col min="62" max="62" width="8.28515625" style="26" bestFit="1" customWidth="1"/>
    <col min="63" max="64" width="6.85546875" style="26" bestFit="1" customWidth="1"/>
    <col min="65" max="16384" width="10.28515625" style="26"/>
  </cols>
  <sheetData>
    <row r="1" spans="1:64" ht="21" customHeight="1" thickBot="1">
      <c r="A1" s="846">
        <v>47</v>
      </c>
      <c r="B1" s="846"/>
      <c r="C1" s="495" t="s">
        <v>100</v>
      </c>
      <c r="D1" s="495"/>
      <c r="E1" s="495"/>
      <c r="F1" s="495"/>
      <c r="G1" s="495"/>
      <c r="H1" s="495"/>
      <c r="I1" s="495"/>
      <c r="J1" s="495"/>
      <c r="K1" s="495"/>
      <c r="L1" s="495"/>
      <c r="M1" s="495"/>
      <c r="N1" s="495"/>
      <c r="O1" s="495"/>
      <c r="P1" s="495"/>
      <c r="Q1" s="495"/>
      <c r="R1" s="495"/>
      <c r="S1" s="495"/>
      <c r="T1" s="495"/>
      <c r="U1" s="495"/>
      <c r="V1" s="847" t="s">
        <v>534</v>
      </c>
      <c r="W1" s="847"/>
      <c r="X1" s="847"/>
      <c r="Y1" s="847"/>
      <c r="Z1" s="847"/>
      <c r="AA1" s="847"/>
      <c r="AC1" s="528" t="s">
        <v>468</v>
      </c>
      <c r="BC1" s="528" t="s">
        <v>101</v>
      </c>
    </row>
    <row r="3" spans="1:64" ht="10.5" customHeight="1">
      <c r="B3" s="871" t="s">
        <v>872</v>
      </c>
      <c r="C3" s="871"/>
      <c r="D3" s="871"/>
      <c r="E3" s="871"/>
      <c r="F3" s="871"/>
      <c r="G3" s="871"/>
      <c r="H3" s="871"/>
      <c r="I3" s="871"/>
      <c r="J3" s="871"/>
      <c r="K3" s="871"/>
      <c r="L3" s="871"/>
      <c r="N3" s="433"/>
      <c r="O3" s="434"/>
      <c r="P3" s="434"/>
      <c r="Q3" s="434"/>
      <c r="R3" s="434"/>
      <c r="S3" s="434"/>
      <c r="T3" s="434"/>
      <c r="U3" s="434"/>
      <c r="V3" s="434"/>
      <c r="W3" s="434"/>
      <c r="X3" s="434"/>
      <c r="Y3" s="434"/>
      <c r="Z3" s="434"/>
      <c r="AA3" s="435"/>
      <c r="AC3" s="912" t="s">
        <v>156</v>
      </c>
      <c r="AD3" s="912"/>
      <c r="AE3" s="912"/>
      <c r="AF3" s="912"/>
      <c r="AG3" s="912"/>
      <c r="AH3" s="26" t="s">
        <v>80</v>
      </c>
      <c r="AN3" s="336" t="s">
        <v>690</v>
      </c>
      <c r="BC3" s="912" t="s">
        <v>156</v>
      </c>
      <c r="BD3" s="912"/>
      <c r="BE3" s="912"/>
      <c r="BF3" s="912"/>
      <c r="BG3" s="912"/>
      <c r="BH3" s="26" t="s">
        <v>80</v>
      </c>
    </row>
    <row r="4" spans="1:64" ht="11.25" customHeight="1" thickBot="1">
      <c r="B4" s="871"/>
      <c r="C4" s="871"/>
      <c r="D4" s="871"/>
      <c r="E4" s="871"/>
      <c r="F4" s="871"/>
      <c r="G4" s="871"/>
      <c r="H4" s="871"/>
      <c r="I4" s="871"/>
      <c r="J4" s="871"/>
      <c r="K4" s="871"/>
      <c r="L4" s="871"/>
      <c r="N4" s="436"/>
      <c r="O4" s="87"/>
      <c r="P4" s="87"/>
      <c r="Q4" s="87"/>
      <c r="R4" s="87"/>
      <c r="S4" s="87"/>
      <c r="T4" s="87"/>
      <c r="U4" s="87"/>
      <c r="V4" s="87"/>
      <c r="W4" s="87"/>
      <c r="X4" s="87"/>
      <c r="Y4" s="87"/>
      <c r="Z4" s="87"/>
      <c r="AA4" s="437"/>
      <c r="AN4" s="336" t="str">
        <f>CONCATENATE("介護休業制度以外の支援制度について、「実施している」と回答した事業所が全体で",TEXT(AD6,"0.0％"),"となった。")</f>
        <v>介護休業制度以外の支援制度について、「実施している」と回答した事業所が全体で39.1%となった。</v>
      </c>
    </row>
    <row r="5" spans="1:64" ht="18.75" thickBot="1">
      <c r="B5" s="871"/>
      <c r="C5" s="871"/>
      <c r="D5" s="871"/>
      <c r="E5" s="871"/>
      <c r="F5" s="871"/>
      <c r="G5" s="871"/>
      <c r="H5" s="871"/>
      <c r="I5" s="871"/>
      <c r="J5" s="871"/>
      <c r="K5" s="871"/>
      <c r="L5" s="871"/>
      <c r="N5" s="436"/>
      <c r="O5" s="87"/>
      <c r="P5" s="87"/>
      <c r="Q5" s="87"/>
      <c r="R5" s="87"/>
      <c r="S5" s="87"/>
      <c r="T5" s="87"/>
      <c r="U5" s="87"/>
      <c r="V5" s="87"/>
      <c r="W5" s="87"/>
      <c r="X5" s="87"/>
      <c r="Y5" s="87"/>
      <c r="Z5" s="87"/>
      <c r="AA5" s="437"/>
      <c r="AC5" s="578"/>
      <c r="AD5" s="602" t="s">
        <v>308</v>
      </c>
      <c r="AE5" s="602" t="s">
        <v>331</v>
      </c>
      <c r="AF5" s="575" t="s">
        <v>401</v>
      </c>
      <c r="AH5" s="578"/>
      <c r="AI5" s="602" t="s">
        <v>308</v>
      </c>
      <c r="AJ5" s="602" t="s">
        <v>331</v>
      </c>
      <c r="AK5" s="575" t="s">
        <v>401</v>
      </c>
      <c r="AL5" s="575" t="s">
        <v>558</v>
      </c>
      <c r="AN5" s="336" t="s">
        <v>691</v>
      </c>
      <c r="AP5" s="779" t="s">
        <v>692</v>
      </c>
      <c r="AQ5" s="779" t="s">
        <v>693</v>
      </c>
      <c r="AR5" s="779" t="s">
        <v>694</v>
      </c>
      <c r="AS5" s="336" t="s">
        <v>695</v>
      </c>
      <c r="BC5" s="134"/>
      <c r="BD5" s="530" t="s">
        <v>308</v>
      </c>
      <c r="BE5" s="531" t="s">
        <v>331</v>
      </c>
      <c r="BF5" s="30" t="s">
        <v>401</v>
      </c>
      <c r="BH5" s="134"/>
      <c r="BI5" s="530" t="s">
        <v>308</v>
      </c>
      <c r="BJ5" s="531" t="s">
        <v>331</v>
      </c>
      <c r="BK5" s="43" t="s">
        <v>401</v>
      </c>
      <c r="BL5" s="103" t="s">
        <v>558</v>
      </c>
    </row>
    <row r="6" spans="1:64" ht="11.25" customHeight="1" thickBot="1">
      <c r="B6" s="871"/>
      <c r="C6" s="871"/>
      <c r="D6" s="871"/>
      <c r="E6" s="871"/>
      <c r="F6" s="871"/>
      <c r="G6" s="871"/>
      <c r="H6" s="871"/>
      <c r="I6" s="871"/>
      <c r="J6" s="871"/>
      <c r="K6" s="871"/>
      <c r="L6" s="871"/>
      <c r="N6" s="436"/>
      <c r="O6" s="87"/>
      <c r="P6" s="87"/>
      <c r="Q6" s="87"/>
      <c r="R6" s="87"/>
      <c r="S6" s="87"/>
      <c r="T6" s="87"/>
      <c r="U6" s="87"/>
      <c r="V6" s="87"/>
      <c r="W6" s="87"/>
      <c r="X6" s="87"/>
      <c r="Y6" s="87"/>
      <c r="Z6" s="87"/>
      <c r="AA6" s="437"/>
      <c r="AC6" s="575" t="s">
        <v>558</v>
      </c>
      <c r="AD6" s="681">
        <f>BD6</f>
        <v>0.39142590866728799</v>
      </c>
      <c r="AE6" s="681">
        <f>BE6</f>
        <v>0.51910531220876044</v>
      </c>
      <c r="AF6" s="681">
        <f>BF6</f>
        <v>8.9468779123951542E-2</v>
      </c>
      <c r="AH6" s="575" t="s">
        <v>558</v>
      </c>
      <c r="AI6" s="702">
        <f>BI6</f>
        <v>420</v>
      </c>
      <c r="AJ6" s="702">
        <f>BJ6</f>
        <v>557</v>
      </c>
      <c r="AK6" s="702">
        <f>BK6</f>
        <v>96</v>
      </c>
      <c r="AL6" s="702">
        <f>BL6</f>
        <v>1073</v>
      </c>
      <c r="AN6" s="336" t="s">
        <v>718</v>
      </c>
      <c r="AP6" s="779" t="s">
        <v>697</v>
      </c>
      <c r="AQ6" s="779" t="s">
        <v>715</v>
      </c>
      <c r="AR6" s="779" t="s">
        <v>706</v>
      </c>
      <c r="AS6" s="336" t="s">
        <v>763</v>
      </c>
      <c r="BC6" s="31" t="s">
        <v>558</v>
      </c>
      <c r="BD6" s="130">
        <f>+BI6/$BL6</f>
        <v>0.39142590866728799</v>
      </c>
      <c r="BE6" s="131">
        <f>+BJ6/$BL6</f>
        <v>0.51910531220876044</v>
      </c>
      <c r="BF6" s="133">
        <f>+BK6/$BL6</f>
        <v>8.9468779123951542E-2</v>
      </c>
      <c r="BH6" s="31" t="s">
        <v>558</v>
      </c>
      <c r="BI6" s="549">
        <f>+集計・資料②!A33</f>
        <v>420</v>
      </c>
      <c r="BJ6" s="551">
        <f>+集計・資料②!H33</f>
        <v>557</v>
      </c>
      <c r="BK6" s="550">
        <f>+集計・資料②!I33</f>
        <v>96</v>
      </c>
      <c r="BL6" s="240">
        <f>+SUM(BI6:BK6)</f>
        <v>1073</v>
      </c>
    </row>
    <row r="7" spans="1:64" ht="10.5" customHeight="1">
      <c r="B7" s="871"/>
      <c r="C7" s="871"/>
      <c r="D7" s="871"/>
      <c r="E7" s="871"/>
      <c r="F7" s="871"/>
      <c r="G7" s="871"/>
      <c r="H7" s="871"/>
      <c r="I7" s="871"/>
      <c r="J7" s="871"/>
      <c r="K7" s="871"/>
      <c r="L7" s="871"/>
      <c r="N7" s="436"/>
      <c r="O7" s="87"/>
      <c r="P7" s="87"/>
      <c r="Q7" s="87"/>
      <c r="R7" s="87"/>
      <c r="S7" s="87"/>
      <c r="T7" s="87"/>
      <c r="U7" s="87"/>
      <c r="V7" s="87"/>
      <c r="W7" s="87"/>
      <c r="X7" s="87"/>
      <c r="Y7" s="87"/>
      <c r="Z7" s="87"/>
      <c r="AA7" s="437"/>
      <c r="AK7" s="87"/>
      <c r="AL7" s="87"/>
      <c r="AN7" s="336" t="str">
        <f>CONCATENATE(AN6,AP6,AQ6,AR6,AS6)</f>
        <v>業種別では、「情報通信業」「教育・学習支援業」「運輸業」で、規模別では、「30人以上」の事業所において、実施率が高い。</v>
      </c>
      <c r="BK7" s="87"/>
      <c r="BL7" s="87"/>
    </row>
    <row r="8" spans="1:64" ht="10.5" customHeight="1">
      <c r="B8" s="871"/>
      <c r="C8" s="871"/>
      <c r="D8" s="871"/>
      <c r="E8" s="871"/>
      <c r="F8" s="871"/>
      <c r="G8" s="871"/>
      <c r="H8" s="871"/>
      <c r="I8" s="871"/>
      <c r="J8" s="871"/>
      <c r="K8" s="871"/>
      <c r="L8" s="871"/>
      <c r="N8" s="436"/>
      <c r="O8" s="87"/>
      <c r="P8" s="87"/>
      <c r="Q8" s="87"/>
      <c r="R8" s="87"/>
      <c r="S8" s="87"/>
      <c r="T8" s="87"/>
      <c r="U8" s="87"/>
      <c r="V8" s="87"/>
      <c r="W8" s="87"/>
      <c r="X8" s="87"/>
      <c r="Y8" s="87"/>
      <c r="Z8" s="87"/>
      <c r="AA8" s="437"/>
      <c r="AC8" s="537" t="s">
        <v>616</v>
      </c>
      <c r="AD8" s="537"/>
      <c r="AE8" s="537"/>
      <c r="AF8" s="537"/>
      <c r="AG8" s="537"/>
      <c r="AH8" s="537" t="s">
        <v>616</v>
      </c>
      <c r="AK8" s="87"/>
      <c r="AL8" s="87"/>
      <c r="AP8" s="779" t="s">
        <v>751</v>
      </c>
      <c r="AQ8" s="779" t="s">
        <v>734</v>
      </c>
      <c r="AR8" s="779" t="s">
        <v>735</v>
      </c>
      <c r="BC8" s="537" t="s">
        <v>157</v>
      </c>
      <c r="BD8" s="537"/>
      <c r="BE8" s="537"/>
      <c r="BF8" s="537"/>
      <c r="BG8" s="537"/>
      <c r="BH8" s="26" t="s">
        <v>81</v>
      </c>
      <c r="BK8" s="87"/>
      <c r="BL8" s="87"/>
    </row>
    <row r="9" spans="1:64" ht="11.25" customHeight="1" thickBot="1">
      <c r="B9" s="871"/>
      <c r="C9" s="871"/>
      <c r="D9" s="871"/>
      <c r="E9" s="871"/>
      <c r="F9" s="871"/>
      <c r="G9" s="871"/>
      <c r="H9" s="871"/>
      <c r="I9" s="871"/>
      <c r="J9" s="871"/>
      <c r="K9" s="871"/>
      <c r="L9" s="871"/>
      <c r="N9" s="436"/>
      <c r="O9" s="87"/>
      <c r="P9" s="87"/>
      <c r="Q9" s="87"/>
      <c r="R9" s="87"/>
      <c r="S9" s="87"/>
      <c r="T9" s="87"/>
      <c r="U9" s="87"/>
      <c r="V9" s="87"/>
      <c r="W9" s="87"/>
      <c r="X9" s="87"/>
      <c r="Y9" s="87"/>
      <c r="Z9" s="87"/>
      <c r="AA9" s="437"/>
      <c r="AK9" s="87"/>
      <c r="AL9" s="87"/>
      <c r="AP9" s="779"/>
      <c r="AQ9" s="779"/>
      <c r="AR9" s="779"/>
      <c r="BK9" s="526"/>
      <c r="BL9" s="526"/>
    </row>
    <row r="10" spans="1:64" ht="18.75" thickBot="1">
      <c r="B10" s="871"/>
      <c r="C10" s="871"/>
      <c r="D10" s="871"/>
      <c r="E10" s="871"/>
      <c r="F10" s="871"/>
      <c r="G10" s="871"/>
      <c r="H10" s="871"/>
      <c r="I10" s="871"/>
      <c r="J10" s="871"/>
      <c r="K10" s="871"/>
      <c r="L10" s="871"/>
      <c r="N10" s="436"/>
      <c r="O10" s="87"/>
      <c r="P10" s="87"/>
      <c r="Q10" s="87"/>
      <c r="R10" s="87"/>
      <c r="S10" s="87"/>
      <c r="T10" s="87"/>
      <c r="U10" s="87"/>
      <c r="V10" s="87"/>
      <c r="W10" s="87"/>
      <c r="X10" s="87"/>
      <c r="Y10" s="87"/>
      <c r="Z10" s="87"/>
      <c r="AA10" s="437"/>
      <c r="AC10" s="575" t="s">
        <v>550</v>
      </c>
      <c r="AD10" s="602" t="s">
        <v>308</v>
      </c>
      <c r="AE10" s="602" t="s">
        <v>331</v>
      </c>
      <c r="AF10" s="575" t="s">
        <v>401</v>
      </c>
      <c r="AH10" s="575" t="s">
        <v>550</v>
      </c>
      <c r="AI10" s="602" t="s">
        <v>308</v>
      </c>
      <c r="AJ10" s="602" t="s">
        <v>331</v>
      </c>
      <c r="AK10" s="575" t="s">
        <v>401</v>
      </c>
      <c r="AL10" s="575" t="s">
        <v>558</v>
      </c>
      <c r="BC10" s="31" t="s">
        <v>550</v>
      </c>
      <c r="BD10" s="530" t="s">
        <v>308</v>
      </c>
      <c r="BE10" s="531" t="s">
        <v>331</v>
      </c>
      <c r="BF10" s="30" t="s">
        <v>401</v>
      </c>
      <c r="BH10" s="31" t="s">
        <v>550</v>
      </c>
      <c r="BI10" s="530" t="s">
        <v>308</v>
      </c>
      <c r="BJ10" s="531" t="s">
        <v>331</v>
      </c>
      <c r="BK10" s="43" t="s">
        <v>401</v>
      </c>
      <c r="BL10" s="103" t="s">
        <v>558</v>
      </c>
    </row>
    <row r="11" spans="1:64" ht="10.5" customHeight="1">
      <c r="B11" s="871"/>
      <c r="C11" s="871"/>
      <c r="D11" s="871"/>
      <c r="E11" s="871"/>
      <c r="F11" s="871"/>
      <c r="G11" s="871"/>
      <c r="H11" s="871"/>
      <c r="I11" s="871"/>
      <c r="J11" s="871"/>
      <c r="K11" s="871"/>
      <c r="L11" s="871"/>
      <c r="N11" s="436"/>
      <c r="O11" s="87"/>
      <c r="P11" s="87"/>
      <c r="Q11" s="87"/>
      <c r="R11" s="87"/>
      <c r="S11" s="87"/>
      <c r="T11" s="87"/>
      <c r="U11" s="87"/>
      <c r="V11" s="87"/>
      <c r="W11" s="87"/>
      <c r="X11" s="87"/>
      <c r="Y11" s="87"/>
      <c r="Z11" s="87"/>
      <c r="AA11" s="437"/>
      <c r="AC11" s="573" t="s">
        <v>403</v>
      </c>
      <c r="AD11" s="690">
        <f>BD23</f>
        <v>0.3524229074889868</v>
      </c>
      <c r="AE11" s="681">
        <f>BE23</f>
        <v>0.54625550660792954</v>
      </c>
      <c r="AF11" s="681">
        <f>BF23</f>
        <v>0.1013215859030837</v>
      </c>
      <c r="AH11" s="573" t="s">
        <v>403</v>
      </c>
      <c r="AI11" s="702">
        <f>BI23</f>
        <v>80</v>
      </c>
      <c r="AJ11" s="702">
        <f>BJ23</f>
        <v>124</v>
      </c>
      <c r="AK11" s="702">
        <f>BK23</f>
        <v>23</v>
      </c>
      <c r="AL11" s="702">
        <f>BL23</f>
        <v>227</v>
      </c>
      <c r="AN11" s="336" t="str">
        <f>CONCATENATE(AN9,AP9,AQ9,AR9,AS9,AN10,AP10,AQ10,AR10,AS10)</f>
        <v/>
      </c>
      <c r="BC11" s="44" t="s">
        <v>557</v>
      </c>
      <c r="BD11" s="90" t="e">
        <f>+BI11/$BL11</f>
        <v>#DIV/0!</v>
      </c>
      <c r="BE11" s="541" t="e">
        <f>+BJ11/$BL11</f>
        <v>#DIV/0!</v>
      </c>
      <c r="BF11" s="91" t="e">
        <f>+BK11/$BL11</f>
        <v>#DIV/0!</v>
      </c>
      <c r="BH11" s="147" t="s">
        <v>557</v>
      </c>
      <c r="BI11" s="552">
        <f>+集計・資料②!A7</f>
        <v>0</v>
      </c>
      <c r="BJ11" s="553">
        <f>+集計・資料②!H7</f>
        <v>0</v>
      </c>
      <c r="BK11" s="554">
        <f>+集計・資料②!I7</f>
        <v>0</v>
      </c>
      <c r="BL11" s="555">
        <f t="shared" ref="BL11:BL24" si="0">+SUM(BI11:BK11)</f>
        <v>0</v>
      </c>
    </row>
    <row r="12" spans="1:64" ht="10.5" customHeight="1">
      <c r="B12" s="871"/>
      <c r="C12" s="871"/>
      <c r="D12" s="871"/>
      <c r="E12" s="871"/>
      <c r="F12" s="871"/>
      <c r="G12" s="871"/>
      <c r="H12" s="871"/>
      <c r="I12" s="871"/>
      <c r="J12" s="871"/>
      <c r="K12" s="871"/>
      <c r="L12" s="871"/>
      <c r="N12" s="436"/>
      <c r="O12" s="87"/>
      <c r="P12" s="87"/>
      <c r="Q12" s="87"/>
      <c r="R12" s="87"/>
      <c r="S12" s="87"/>
      <c r="T12" s="87"/>
      <c r="U12" s="87"/>
      <c r="V12" s="87"/>
      <c r="W12" s="87"/>
      <c r="X12" s="87"/>
      <c r="Y12" s="87"/>
      <c r="Z12" s="87"/>
      <c r="AA12" s="437"/>
      <c r="AC12" s="683" t="s">
        <v>404</v>
      </c>
      <c r="AD12" s="690">
        <f>BD22</f>
        <v>0.40718562874251496</v>
      </c>
      <c r="AE12" s="681">
        <f>BE22</f>
        <v>0.50898203592814373</v>
      </c>
      <c r="AF12" s="681">
        <f>BF22</f>
        <v>8.3832335329341312E-2</v>
      </c>
      <c r="AH12" s="683" t="s">
        <v>404</v>
      </c>
      <c r="AI12" s="702">
        <f>BI22</f>
        <v>68</v>
      </c>
      <c r="AJ12" s="702">
        <f>BJ22</f>
        <v>85</v>
      </c>
      <c r="AK12" s="702">
        <f>BK22</f>
        <v>14</v>
      </c>
      <c r="AL12" s="702">
        <f>BL22</f>
        <v>167</v>
      </c>
      <c r="AN12" s="336" t="s">
        <v>758</v>
      </c>
      <c r="BC12" s="7" t="s">
        <v>544</v>
      </c>
      <c r="BD12" s="96">
        <f t="shared" ref="BD12:BD23" si="1">+BI12/$BL12</f>
        <v>0.37383177570093457</v>
      </c>
      <c r="BE12" s="542">
        <f t="shared" ref="BE12:BF23" si="2">+BJ12/$BL12</f>
        <v>0.49532710280373832</v>
      </c>
      <c r="BF12" s="73">
        <f t="shared" si="2"/>
        <v>0.13084112149532709</v>
      </c>
      <c r="BH12" s="18" t="s">
        <v>544</v>
      </c>
      <c r="BI12" s="239">
        <f>+集計・資料②!A9</f>
        <v>40</v>
      </c>
      <c r="BJ12" s="236">
        <f>+集計・資料②!H9</f>
        <v>53</v>
      </c>
      <c r="BK12" s="236">
        <f>+集計・資料②!I9</f>
        <v>14</v>
      </c>
      <c r="BL12" s="76">
        <f t="shared" si="0"/>
        <v>107</v>
      </c>
    </row>
    <row r="13" spans="1:64" ht="10.5" customHeight="1">
      <c r="B13" s="871"/>
      <c r="C13" s="871"/>
      <c r="D13" s="871"/>
      <c r="E13" s="871"/>
      <c r="F13" s="871"/>
      <c r="G13" s="871"/>
      <c r="H13" s="871"/>
      <c r="I13" s="871"/>
      <c r="J13" s="871"/>
      <c r="K13" s="871"/>
      <c r="L13" s="871"/>
      <c r="N13" s="436"/>
      <c r="O13" s="87"/>
      <c r="P13" s="87"/>
      <c r="Q13" s="87"/>
      <c r="R13" s="87"/>
      <c r="S13" s="87"/>
      <c r="T13" s="87"/>
      <c r="U13" s="87"/>
      <c r="V13" s="87"/>
      <c r="W13" s="87"/>
      <c r="X13" s="87"/>
      <c r="Y13" s="87"/>
      <c r="Z13" s="87"/>
      <c r="AA13" s="437"/>
      <c r="AC13" s="573" t="s">
        <v>405</v>
      </c>
      <c r="AD13" s="690">
        <f>BD21</f>
        <v>0.66666666666666663</v>
      </c>
      <c r="AE13" s="681">
        <f>BE21</f>
        <v>0.16666666666666666</v>
      </c>
      <c r="AF13" s="681">
        <f>BF21</f>
        <v>0.16666666666666666</v>
      </c>
      <c r="AH13" s="573" t="s">
        <v>405</v>
      </c>
      <c r="AI13" s="702">
        <f>BI21</f>
        <v>4</v>
      </c>
      <c r="AJ13" s="702">
        <f>BJ21</f>
        <v>1</v>
      </c>
      <c r="AK13" s="702">
        <f>BK21</f>
        <v>1</v>
      </c>
      <c r="AL13" s="702">
        <f>BL21</f>
        <v>6</v>
      </c>
      <c r="AN13" s="336" t="s">
        <v>759</v>
      </c>
      <c r="BC13" s="7" t="s">
        <v>545</v>
      </c>
      <c r="BD13" s="96">
        <f t="shared" si="1"/>
        <v>0.47967479674796748</v>
      </c>
      <c r="BE13" s="542">
        <f t="shared" si="2"/>
        <v>0.43089430894308944</v>
      </c>
      <c r="BF13" s="73">
        <f t="shared" si="2"/>
        <v>8.943089430894309E-2</v>
      </c>
      <c r="BH13" s="18" t="s">
        <v>545</v>
      </c>
      <c r="BI13" s="239">
        <f>+集計・資料②!A11</f>
        <v>59</v>
      </c>
      <c r="BJ13" s="236">
        <f>+集計・資料②!H11</f>
        <v>53</v>
      </c>
      <c r="BK13" s="236">
        <f>+集計・資料②!I11</f>
        <v>11</v>
      </c>
      <c r="BL13" s="76">
        <f t="shared" si="0"/>
        <v>123</v>
      </c>
    </row>
    <row r="14" spans="1:64" ht="10.5" customHeight="1">
      <c r="B14" s="871"/>
      <c r="C14" s="871"/>
      <c r="D14" s="871"/>
      <c r="E14" s="871"/>
      <c r="F14" s="871"/>
      <c r="G14" s="871"/>
      <c r="H14" s="871"/>
      <c r="I14" s="871"/>
      <c r="J14" s="871"/>
      <c r="K14" s="871"/>
      <c r="L14" s="871"/>
      <c r="N14" s="436"/>
      <c r="O14" s="87"/>
      <c r="P14" s="87"/>
      <c r="Q14" s="87"/>
      <c r="R14" s="87"/>
      <c r="S14" s="87"/>
      <c r="T14" s="87"/>
      <c r="U14" s="87"/>
      <c r="V14" s="87"/>
      <c r="W14" s="87"/>
      <c r="X14" s="87"/>
      <c r="Y14" s="87"/>
      <c r="Z14" s="87"/>
      <c r="AA14" s="437"/>
      <c r="AC14" s="683" t="s">
        <v>406</v>
      </c>
      <c r="AD14" s="761">
        <f>BD20</f>
        <v>0.53846153846153844</v>
      </c>
      <c r="AE14" s="681">
        <f>BE20</f>
        <v>0.46153846153846156</v>
      </c>
      <c r="AF14" s="681">
        <f>BF20</f>
        <v>0</v>
      </c>
      <c r="AH14" s="683" t="s">
        <v>406</v>
      </c>
      <c r="AI14" s="702">
        <f>BI20</f>
        <v>7</v>
      </c>
      <c r="AJ14" s="702">
        <f>BJ20</f>
        <v>6</v>
      </c>
      <c r="AK14" s="702">
        <f>BK20</f>
        <v>0</v>
      </c>
      <c r="AL14" s="702">
        <f>BL20</f>
        <v>13</v>
      </c>
      <c r="AN14" s="336" t="s">
        <v>760</v>
      </c>
      <c r="BC14" s="7" t="s">
        <v>543</v>
      </c>
      <c r="BD14" s="96">
        <f t="shared" si="1"/>
        <v>0.60869565217391308</v>
      </c>
      <c r="BE14" s="542">
        <f t="shared" si="2"/>
        <v>0.34782608695652173</v>
      </c>
      <c r="BF14" s="73">
        <f t="shared" si="2"/>
        <v>4.3478260869565216E-2</v>
      </c>
      <c r="BH14" s="18" t="s">
        <v>543</v>
      </c>
      <c r="BI14" s="239">
        <f>+集計・資料②!A13</f>
        <v>14</v>
      </c>
      <c r="BJ14" s="236">
        <f>+集計・資料②!H13</f>
        <v>8</v>
      </c>
      <c r="BK14" s="236">
        <f>+集計・資料②!I13</f>
        <v>1</v>
      </c>
      <c r="BL14" s="76">
        <f t="shared" si="0"/>
        <v>23</v>
      </c>
    </row>
    <row r="15" spans="1:64" ht="10.5" customHeight="1">
      <c r="B15" s="871"/>
      <c r="C15" s="871"/>
      <c r="D15" s="871"/>
      <c r="E15" s="871"/>
      <c r="F15" s="871"/>
      <c r="G15" s="871"/>
      <c r="H15" s="871"/>
      <c r="I15" s="871"/>
      <c r="J15" s="871"/>
      <c r="K15" s="871"/>
      <c r="L15" s="871"/>
      <c r="N15" s="436"/>
      <c r="O15" s="87"/>
      <c r="P15" s="87"/>
      <c r="Q15" s="87"/>
      <c r="R15" s="87"/>
      <c r="S15" s="87"/>
      <c r="T15" s="87"/>
      <c r="U15" s="87"/>
      <c r="V15" s="87"/>
      <c r="W15" s="87"/>
      <c r="X15" s="87"/>
      <c r="Y15" s="87"/>
      <c r="Z15" s="87"/>
      <c r="AA15" s="437"/>
      <c r="AC15" s="573" t="s">
        <v>407</v>
      </c>
      <c r="AD15" s="690">
        <f>BD19</f>
        <v>0.31052631578947371</v>
      </c>
      <c r="AE15" s="681">
        <f>BE19</f>
        <v>0.61578947368421055</v>
      </c>
      <c r="AF15" s="681">
        <f>BF19</f>
        <v>7.3684210526315783E-2</v>
      </c>
      <c r="AH15" s="573" t="s">
        <v>407</v>
      </c>
      <c r="AI15" s="702">
        <f>BI19</f>
        <v>59</v>
      </c>
      <c r="AJ15" s="702">
        <f>BJ19</f>
        <v>117</v>
      </c>
      <c r="AK15" s="702">
        <f>BK19</f>
        <v>14</v>
      </c>
      <c r="AL15" s="702">
        <f>BL19</f>
        <v>190</v>
      </c>
      <c r="AN15" s="336" t="s">
        <v>761</v>
      </c>
      <c r="BC15" s="7" t="s">
        <v>542</v>
      </c>
      <c r="BD15" s="96">
        <f t="shared" si="1"/>
        <v>0.46666666666666667</v>
      </c>
      <c r="BE15" s="542">
        <f t="shared" si="2"/>
        <v>0.46666666666666667</v>
      </c>
      <c r="BF15" s="73">
        <f t="shared" si="2"/>
        <v>6.6666666666666666E-2</v>
      </c>
      <c r="BH15" s="18" t="s">
        <v>542</v>
      </c>
      <c r="BI15" s="239">
        <f>+集計・資料②!A15</f>
        <v>70</v>
      </c>
      <c r="BJ15" s="236">
        <f>+集計・資料②!H15</f>
        <v>70</v>
      </c>
      <c r="BK15" s="236">
        <f>+集計・資料②!I15</f>
        <v>10</v>
      </c>
      <c r="BL15" s="76">
        <f t="shared" si="0"/>
        <v>150</v>
      </c>
    </row>
    <row r="16" spans="1:64" ht="10.5" customHeight="1">
      <c r="B16" s="871"/>
      <c r="C16" s="871"/>
      <c r="D16" s="871"/>
      <c r="E16" s="871"/>
      <c r="F16" s="871"/>
      <c r="G16" s="871"/>
      <c r="H16" s="871"/>
      <c r="I16" s="871"/>
      <c r="J16" s="871"/>
      <c r="K16" s="871"/>
      <c r="L16" s="871"/>
      <c r="N16" s="438"/>
      <c r="O16" s="439"/>
      <c r="P16" s="439"/>
      <c r="Q16" s="439"/>
      <c r="R16" s="439"/>
      <c r="S16" s="439"/>
      <c r="T16" s="439"/>
      <c r="U16" s="439"/>
      <c r="V16" s="439"/>
      <c r="W16" s="439"/>
      <c r="X16" s="439"/>
      <c r="Y16" s="439"/>
      <c r="Z16" s="439"/>
      <c r="AA16" s="440"/>
      <c r="AC16" s="683" t="s">
        <v>408</v>
      </c>
      <c r="AD16" s="690">
        <f>BD18</f>
        <v>0.4375</v>
      </c>
      <c r="AE16" s="681">
        <f>BE18</f>
        <v>0.5</v>
      </c>
      <c r="AF16" s="681">
        <f>BF18</f>
        <v>6.25E-2</v>
      </c>
      <c r="AH16" s="683" t="s">
        <v>408</v>
      </c>
      <c r="AI16" s="702">
        <f>BI18</f>
        <v>7</v>
      </c>
      <c r="AJ16" s="702">
        <f>BJ18</f>
        <v>8</v>
      </c>
      <c r="AK16" s="702">
        <f>BK18</f>
        <v>1</v>
      </c>
      <c r="AL16" s="702">
        <f>BL18</f>
        <v>16</v>
      </c>
      <c r="AN16" s="336" t="s">
        <v>762</v>
      </c>
      <c r="BC16" s="7" t="s">
        <v>541</v>
      </c>
      <c r="BD16" s="96">
        <f t="shared" si="1"/>
        <v>0.27272727272727271</v>
      </c>
      <c r="BE16" s="542">
        <f t="shared" si="2"/>
        <v>0.5757575757575758</v>
      </c>
      <c r="BF16" s="73">
        <f t="shared" si="2"/>
        <v>0.15151515151515152</v>
      </c>
      <c r="BH16" s="18" t="s">
        <v>541</v>
      </c>
      <c r="BI16" s="239">
        <f>+集計・資料②!A17</f>
        <v>9</v>
      </c>
      <c r="BJ16" s="236">
        <f>+集計・資料②!H17</f>
        <v>19</v>
      </c>
      <c r="BK16" s="236">
        <f>+集計・資料②!I17</f>
        <v>5</v>
      </c>
      <c r="BL16" s="76">
        <f t="shared" si="0"/>
        <v>33</v>
      </c>
    </row>
    <row r="17" spans="1:65">
      <c r="B17" s="913"/>
      <c r="C17" s="913"/>
      <c r="D17" s="913"/>
      <c r="E17" s="913"/>
      <c r="F17" s="913"/>
      <c r="G17" s="913"/>
      <c r="H17" s="913"/>
      <c r="I17" s="913"/>
      <c r="J17" s="913"/>
      <c r="K17" s="913"/>
      <c r="L17" s="913"/>
      <c r="O17" s="87"/>
      <c r="P17" s="87"/>
      <c r="Q17" s="87"/>
      <c r="R17" s="87"/>
      <c r="S17" s="87"/>
      <c r="T17" s="87"/>
      <c r="U17" s="87"/>
      <c r="V17" s="87"/>
      <c r="W17" s="87"/>
      <c r="X17" s="87"/>
      <c r="Y17" s="87"/>
      <c r="Z17" s="87"/>
      <c r="AA17" s="87"/>
      <c r="AC17" s="573" t="s">
        <v>409</v>
      </c>
      <c r="AD17" s="690">
        <f>BD17</f>
        <v>0.16666666666666666</v>
      </c>
      <c r="AE17" s="681">
        <f>BE17</f>
        <v>0.72222222222222221</v>
      </c>
      <c r="AF17" s="681">
        <f>BF17</f>
        <v>0.1111111111111111</v>
      </c>
      <c r="AH17" s="573" t="s">
        <v>409</v>
      </c>
      <c r="AI17" s="702">
        <f>BI17</f>
        <v>3</v>
      </c>
      <c r="AJ17" s="702">
        <f>BJ17</f>
        <v>13</v>
      </c>
      <c r="AK17" s="702">
        <f>BK17</f>
        <v>2</v>
      </c>
      <c r="AL17" s="702">
        <f>BL17</f>
        <v>18</v>
      </c>
      <c r="AN17" s="336" t="str">
        <f>CONCATENATE("　　勤務時間短縮　 　　",TEXT(集計・資料②!J33,"000社"))</f>
        <v>　　勤務時間短縮　 　　298社</v>
      </c>
      <c r="BC17" s="7" t="s">
        <v>546</v>
      </c>
      <c r="BD17" s="96">
        <f t="shared" si="1"/>
        <v>0.16666666666666666</v>
      </c>
      <c r="BE17" s="542">
        <f t="shared" si="2"/>
        <v>0.72222222222222221</v>
      </c>
      <c r="BF17" s="73">
        <f t="shared" si="2"/>
        <v>0.1111111111111111</v>
      </c>
      <c r="BH17" s="18" t="s">
        <v>546</v>
      </c>
      <c r="BI17" s="239">
        <f>+集計・資料②!A19</f>
        <v>3</v>
      </c>
      <c r="BJ17" s="236">
        <f>+集計・資料②!H19</f>
        <v>13</v>
      </c>
      <c r="BK17" s="236">
        <f>+集計・資料②!I19</f>
        <v>2</v>
      </c>
      <c r="BL17" s="76">
        <f t="shared" si="0"/>
        <v>18</v>
      </c>
    </row>
    <row r="18" spans="1:65">
      <c r="A18" s="433"/>
      <c r="B18" s="434"/>
      <c r="C18" s="434"/>
      <c r="D18" s="434"/>
      <c r="E18" s="434"/>
      <c r="F18" s="434"/>
      <c r="G18" s="434"/>
      <c r="H18" s="434"/>
      <c r="I18" s="434"/>
      <c r="J18" s="434"/>
      <c r="K18" s="434"/>
      <c r="L18" s="434"/>
      <c r="M18" s="434"/>
      <c r="N18" s="434"/>
      <c r="O18" s="434"/>
      <c r="P18" s="434"/>
      <c r="Q18" s="434"/>
      <c r="R18" s="434"/>
      <c r="S18" s="434"/>
      <c r="T18" s="434"/>
      <c r="U18" s="434"/>
      <c r="V18" s="434"/>
      <c r="W18" s="434"/>
      <c r="X18" s="434"/>
      <c r="Y18" s="434"/>
      <c r="Z18" s="434"/>
      <c r="AA18" s="435"/>
      <c r="AC18" s="683" t="s">
        <v>410</v>
      </c>
      <c r="AD18" s="690">
        <f>BD16</f>
        <v>0.27272727272727271</v>
      </c>
      <c r="AE18" s="681">
        <f>BE16</f>
        <v>0.5757575757575758</v>
      </c>
      <c r="AF18" s="681">
        <f>BF16</f>
        <v>0.15151515151515152</v>
      </c>
      <c r="AH18" s="683" t="s">
        <v>410</v>
      </c>
      <c r="AI18" s="702">
        <f>BI16</f>
        <v>9</v>
      </c>
      <c r="AJ18" s="702">
        <f>BJ16</f>
        <v>19</v>
      </c>
      <c r="AK18" s="702">
        <f>BK16</f>
        <v>5</v>
      </c>
      <c r="AL18" s="702">
        <f>BL16</f>
        <v>33</v>
      </c>
      <c r="AN18" s="336" t="str">
        <f>CONCATENATE("　　時間外制限措置　　 ",TEXT(集計・資料②!O33,"000社"))</f>
        <v>　　時間外制限措置　　 160社</v>
      </c>
      <c r="BC18" s="7" t="s">
        <v>540</v>
      </c>
      <c r="BD18" s="96">
        <f t="shared" si="1"/>
        <v>0.4375</v>
      </c>
      <c r="BE18" s="542">
        <f t="shared" si="2"/>
        <v>0.5</v>
      </c>
      <c r="BF18" s="73">
        <f t="shared" si="2"/>
        <v>6.25E-2</v>
      </c>
      <c r="BH18" s="18" t="s">
        <v>540</v>
      </c>
      <c r="BI18" s="239">
        <f>+集計・資料②!A21</f>
        <v>7</v>
      </c>
      <c r="BJ18" s="236">
        <f>+集計・資料②!H21</f>
        <v>8</v>
      </c>
      <c r="BK18" s="236">
        <f>+集計・資料②!I21</f>
        <v>1</v>
      </c>
      <c r="BL18" s="76">
        <f t="shared" si="0"/>
        <v>16</v>
      </c>
    </row>
    <row r="19" spans="1:65">
      <c r="A19" s="436"/>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437"/>
      <c r="AC19" s="573" t="s">
        <v>411</v>
      </c>
      <c r="AD19" s="690">
        <f>BD15</f>
        <v>0.46666666666666667</v>
      </c>
      <c r="AE19" s="681">
        <f>BE15</f>
        <v>0.46666666666666667</v>
      </c>
      <c r="AF19" s="681">
        <f>BF15</f>
        <v>6.6666666666666666E-2</v>
      </c>
      <c r="AH19" s="573" t="s">
        <v>411</v>
      </c>
      <c r="AI19" s="702">
        <f>BI15</f>
        <v>70</v>
      </c>
      <c r="AJ19" s="702">
        <f>BJ15</f>
        <v>70</v>
      </c>
      <c r="AK19" s="702">
        <f>BK15</f>
        <v>10</v>
      </c>
      <c r="AL19" s="702">
        <f>BL15</f>
        <v>150</v>
      </c>
      <c r="AN19" s="336" t="str">
        <f>CONCATENATE("　　看護休暇　　       ",TEXT(集計・資料②!L33,"000社"))</f>
        <v>　　看護休暇　　       136社</v>
      </c>
      <c r="BC19" s="7" t="s">
        <v>539</v>
      </c>
      <c r="BD19" s="96">
        <f t="shared" si="1"/>
        <v>0.31052631578947371</v>
      </c>
      <c r="BE19" s="542">
        <f t="shared" si="2"/>
        <v>0.61578947368421055</v>
      </c>
      <c r="BF19" s="73">
        <f t="shared" si="2"/>
        <v>7.3684210526315783E-2</v>
      </c>
      <c r="BH19" s="18" t="s">
        <v>539</v>
      </c>
      <c r="BI19" s="239">
        <f>+集計・資料②!A23</f>
        <v>59</v>
      </c>
      <c r="BJ19" s="236">
        <f>+集計・資料②!H23</f>
        <v>117</v>
      </c>
      <c r="BK19" s="236">
        <f>+集計・資料②!I23</f>
        <v>14</v>
      </c>
      <c r="BL19" s="76">
        <f t="shared" si="0"/>
        <v>190</v>
      </c>
    </row>
    <row r="20" spans="1:65">
      <c r="A20" s="436"/>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437"/>
      <c r="AC20" s="683" t="s">
        <v>412</v>
      </c>
      <c r="AD20" s="757">
        <f>BD14</f>
        <v>0.60869565217391308</v>
      </c>
      <c r="AE20" s="681">
        <f>BE14</f>
        <v>0.34782608695652173</v>
      </c>
      <c r="AF20" s="681">
        <f>BF14</f>
        <v>4.3478260869565216E-2</v>
      </c>
      <c r="AH20" s="683" t="s">
        <v>412</v>
      </c>
      <c r="AI20" s="702">
        <f>BI14</f>
        <v>14</v>
      </c>
      <c r="AJ20" s="702">
        <f>BJ14</f>
        <v>8</v>
      </c>
      <c r="AK20" s="702">
        <f>BK14</f>
        <v>1</v>
      </c>
      <c r="AL20" s="702">
        <f>BL14</f>
        <v>23</v>
      </c>
      <c r="BC20" s="7" t="s">
        <v>538</v>
      </c>
      <c r="BD20" s="96">
        <f t="shared" si="1"/>
        <v>0.53846153846153844</v>
      </c>
      <c r="BE20" s="542">
        <f t="shared" si="2"/>
        <v>0.46153846153846156</v>
      </c>
      <c r="BF20" s="73">
        <f t="shared" si="2"/>
        <v>0</v>
      </c>
      <c r="BH20" s="18" t="s">
        <v>538</v>
      </c>
      <c r="BI20" s="239">
        <f>+集計・資料②!A25</f>
        <v>7</v>
      </c>
      <c r="BJ20" s="236">
        <f>+集計・資料②!H25</f>
        <v>6</v>
      </c>
      <c r="BK20" s="236">
        <f>+集計・資料②!I25</f>
        <v>0</v>
      </c>
      <c r="BL20" s="76">
        <f t="shared" si="0"/>
        <v>13</v>
      </c>
    </row>
    <row r="21" spans="1:65" ht="12">
      <c r="A21" s="436"/>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437"/>
      <c r="AC21" s="573" t="s">
        <v>413</v>
      </c>
      <c r="AD21" s="690">
        <f>BD13</f>
        <v>0.47967479674796748</v>
      </c>
      <c r="AE21" s="681">
        <f>BE13</f>
        <v>0.43089430894308944</v>
      </c>
      <c r="AF21" s="681">
        <f>BF13</f>
        <v>8.943089430894309E-2</v>
      </c>
      <c r="AH21" s="573" t="s">
        <v>413</v>
      </c>
      <c r="AI21" s="702">
        <f>BI13</f>
        <v>59</v>
      </c>
      <c r="AJ21" s="702">
        <f>BJ13</f>
        <v>53</v>
      </c>
      <c r="AK21" s="702">
        <f>BK13</f>
        <v>11</v>
      </c>
      <c r="AL21" s="702">
        <f>BL13</f>
        <v>123</v>
      </c>
      <c r="AN21" s="780" t="s">
        <v>699</v>
      </c>
      <c r="AO21" s="781"/>
      <c r="AP21" s="781"/>
      <c r="AQ21" s="781"/>
      <c r="AR21" s="781"/>
      <c r="AS21" s="781"/>
      <c r="AT21" s="781"/>
      <c r="AU21" s="781"/>
      <c r="AV21" s="781"/>
      <c r="AW21" s="781"/>
      <c r="AX21" s="781"/>
      <c r="AY21" s="781"/>
      <c r="BC21" s="7" t="s">
        <v>537</v>
      </c>
      <c r="BD21" s="96">
        <f t="shared" si="1"/>
        <v>0.66666666666666663</v>
      </c>
      <c r="BE21" s="542">
        <f t="shared" si="2"/>
        <v>0.16666666666666666</v>
      </c>
      <c r="BF21" s="73">
        <f t="shared" si="2"/>
        <v>0.16666666666666666</v>
      </c>
      <c r="BH21" s="18" t="s">
        <v>537</v>
      </c>
      <c r="BI21" s="239">
        <f>+集計・資料②!A27</f>
        <v>4</v>
      </c>
      <c r="BJ21" s="236">
        <f>+集計・資料②!H27</f>
        <v>1</v>
      </c>
      <c r="BK21" s="236">
        <f>+集計・資料②!I27</f>
        <v>1</v>
      </c>
      <c r="BL21" s="76">
        <f t="shared" si="0"/>
        <v>6</v>
      </c>
    </row>
    <row r="22" spans="1:65">
      <c r="A22" s="436"/>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437"/>
      <c r="AC22" s="683" t="s">
        <v>414</v>
      </c>
      <c r="AD22" s="690">
        <f>BD12</f>
        <v>0.37383177570093457</v>
      </c>
      <c r="AE22" s="681">
        <f>BE12</f>
        <v>0.49532710280373832</v>
      </c>
      <c r="AF22" s="681">
        <f>BF12</f>
        <v>0.13084112149532709</v>
      </c>
      <c r="AH22" s="683" t="s">
        <v>414</v>
      </c>
      <c r="AI22" s="702">
        <f>BI12</f>
        <v>40</v>
      </c>
      <c r="AJ22" s="702">
        <f>BJ12</f>
        <v>53</v>
      </c>
      <c r="AK22" s="702">
        <f>BK12</f>
        <v>14</v>
      </c>
      <c r="AL22" s="702">
        <f>BL12</f>
        <v>107</v>
      </c>
      <c r="AN22" s="893" t="str">
        <f>CONCATENATE("　",AN4,CHAR(10),"　",AN7,CHAR(10),AN13,CHAR(10),AN14,CHAR(10),AN15,CHAR(10),AN16,CHAR(10),AN17,CHAR(10),AN18,CHAR(10),AN19)</f>
        <v>　介護休業制度以外の支援制度について、「実施している」と回答した事業所が全体で39.1%となった。
　業種別では、「情報通信業」「教育・学習支援業」「運輸業」で、規模別では、「30人以上」の事業所において、実施率が高い。
【実施項目】～資料編より抜粋
　勤務時間短縮　フレックスタイム制
　看護休暇　時差出勤等
　※実施結果（上位3項目）
　　勤務時間短縮　 　　298社
　　時間外制限措置　　 160社
　　看護休暇　　       136社</v>
      </c>
      <c r="AO22" s="894"/>
      <c r="AP22" s="894"/>
      <c r="AQ22" s="894"/>
      <c r="AR22" s="894"/>
      <c r="AS22" s="894"/>
      <c r="AT22" s="894"/>
      <c r="AU22" s="894"/>
      <c r="AV22" s="894"/>
      <c r="AW22" s="894"/>
      <c r="AX22" s="894"/>
      <c r="AY22" s="895"/>
      <c r="BC22" s="16" t="s">
        <v>547</v>
      </c>
      <c r="BD22" s="96">
        <f t="shared" si="1"/>
        <v>0.40718562874251496</v>
      </c>
      <c r="BE22" s="542">
        <f t="shared" si="2"/>
        <v>0.50898203592814373</v>
      </c>
      <c r="BF22" s="73">
        <f t="shared" si="2"/>
        <v>8.3832335329341312E-2</v>
      </c>
      <c r="BH22" s="19" t="s">
        <v>547</v>
      </c>
      <c r="BI22" s="239">
        <f>+集計・資料②!A29</f>
        <v>68</v>
      </c>
      <c r="BJ22" s="236">
        <f>+集計・資料②!H29</f>
        <v>85</v>
      </c>
      <c r="BK22" s="236">
        <f>+集計・資料②!I29</f>
        <v>14</v>
      </c>
      <c r="BL22" s="76">
        <f t="shared" si="0"/>
        <v>167</v>
      </c>
    </row>
    <row r="23" spans="1:65" ht="11.25" thickBot="1">
      <c r="A23" s="436"/>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437"/>
      <c r="AC23" s="573" t="s">
        <v>23</v>
      </c>
      <c r="AD23" s="681" t="e">
        <f>BD11</f>
        <v>#DIV/0!</v>
      </c>
      <c r="AE23" s="681" t="e">
        <f>BE11</f>
        <v>#DIV/0!</v>
      </c>
      <c r="AF23" s="681" t="e">
        <f>BF11</f>
        <v>#DIV/0!</v>
      </c>
      <c r="AH23" s="573" t="s">
        <v>23</v>
      </c>
      <c r="AI23" s="702">
        <f>BI11</f>
        <v>0</v>
      </c>
      <c r="AJ23" s="702">
        <f>BJ11</f>
        <v>0</v>
      </c>
      <c r="AK23" s="702">
        <f>BK11</f>
        <v>0</v>
      </c>
      <c r="AL23" s="702">
        <f>BL11</f>
        <v>0</v>
      </c>
      <c r="AN23" s="896"/>
      <c r="AO23" s="897"/>
      <c r="AP23" s="897"/>
      <c r="AQ23" s="897"/>
      <c r="AR23" s="897"/>
      <c r="AS23" s="897"/>
      <c r="AT23" s="897"/>
      <c r="AU23" s="897"/>
      <c r="AV23" s="897"/>
      <c r="AW23" s="897"/>
      <c r="AX23" s="897"/>
      <c r="AY23" s="898"/>
      <c r="BC23" s="10" t="s">
        <v>548</v>
      </c>
      <c r="BD23" s="55">
        <f t="shared" si="1"/>
        <v>0.3524229074889868</v>
      </c>
      <c r="BE23" s="543">
        <f t="shared" si="2"/>
        <v>0.54625550660792954</v>
      </c>
      <c r="BF23" s="57">
        <f t="shared" si="2"/>
        <v>0.1013215859030837</v>
      </c>
      <c r="BH23" s="21" t="s">
        <v>548</v>
      </c>
      <c r="BI23" s="243">
        <f>+集計・資料②!A31</f>
        <v>80</v>
      </c>
      <c r="BJ23" s="244">
        <f>+集計・資料②!H31</f>
        <v>124</v>
      </c>
      <c r="BK23" s="244">
        <f>+集計・資料②!I31</f>
        <v>23</v>
      </c>
      <c r="BL23" s="81">
        <f t="shared" si="0"/>
        <v>227</v>
      </c>
    </row>
    <row r="24" spans="1:65" ht="12" thickTop="1" thickBot="1">
      <c r="A24" s="436"/>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437"/>
      <c r="AH24" s="575" t="s">
        <v>556</v>
      </c>
      <c r="AI24" s="702">
        <f>SUM(AI11:AI23)</f>
        <v>420</v>
      </c>
      <c r="AJ24" s="702">
        <f>SUM(AJ11:AJ23)</f>
        <v>557</v>
      </c>
      <c r="AK24" s="702">
        <f>SUM(AK11:AK23)</f>
        <v>96</v>
      </c>
      <c r="AL24" s="702">
        <f>SUM(AL11:AL23)</f>
        <v>1073</v>
      </c>
      <c r="AN24" s="896"/>
      <c r="AO24" s="897"/>
      <c r="AP24" s="897"/>
      <c r="AQ24" s="897"/>
      <c r="AR24" s="897"/>
      <c r="AS24" s="897"/>
      <c r="AT24" s="897"/>
      <c r="AU24" s="897"/>
      <c r="AV24" s="897"/>
      <c r="AW24" s="897"/>
      <c r="AX24" s="897"/>
      <c r="AY24" s="898"/>
      <c r="BH24" s="544" t="s">
        <v>556</v>
      </c>
      <c r="BI24" s="516">
        <f>+集計・資料②!A33</f>
        <v>420</v>
      </c>
      <c r="BJ24" s="250">
        <f>+集計・資料②!H33</f>
        <v>557</v>
      </c>
      <c r="BK24" s="556">
        <f>+集計・資料②!I33</f>
        <v>96</v>
      </c>
      <c r="BL24" s="138">
        <f t="shared" si="0"/>
        <v>1073</v>
      </c>
    </row>
    <row r="25" spans="1:65">
      <c r="A25" s="436"/>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437"/>
      <c r="AK25" s="87"/>
      <c r="AL25" s="87"/>
      <c r="AN25" s="896"/>
      <c r="AO25" s="897"/>
      <c r="AP25" s="897"/>
      <c r="AQ25" s="897"/>
      <c r="AR25" s="897"/>
      <c r="AS25" s="897"/>
      <c r="AT25" s="897"/>
      <c r="AU25" s="897"/>
      <c r="AV25" s="897"/>
      <c r="AW25" s="897"/>
      <c r="AX25" s="897"/>
      <c r="AY25" s="898"/>
      <c r="BK25" s="87"/>
      <c r="BL25" s="87"/>
    </row>
    <row r="26" spans="1:65" ht="10.5" customHeight="1">
      <c r="A26" s="436"/>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437"/>
      <c r="AC26" s="548" t="s">
        <v>294</v>
      </c>
      <c r="AD26" s="539"/>
      <c r="AE26" s="539"/>
      <c r="AF26" s="539"/>
      <c r="AG26" s="539"/>
      <c r="AH26" s="540" t="s">
        <v>81</v>
      </c>
      <c r="AI26" s="540"/>
      <c r="AJ26" s="540"/>
      <c r="AK26" s="540"/>
      <c r="AL26" s="540"/>
      <c r="AN26" s="896"/>
      <c r="AO26" s="897"/>
      <c r="AP26" s="897"/>
      <c r="AQ26" s="897"/>
      <c r="AR26" s="897"/>
      <c r="AS26" s="897"/>
      <c r="AT26" s="897"/>
      <c r="AU26" s="897"/>
      <c r="AV26" s="897"/>
      <c r="AW26" s="897"/>
      <c r="AX26" s="897"/>
      <c r="AY26" s="898"/>
      <c r="BC26" s="548" t="s">
        <v>157</v>
      </c>
      <c r="BD26" s="539"/>
      <c r="BE26" s="539"/>
      <c r="BF26" s="539"/>
      <c r="BG26" s="539"/>
      <c r="BH26" s="540" t="s">
        <v>81</v>
      </c>
      <c r="BI26" s="540"/>
      <c r="BJ26" s="540"/>
      <c r="BK26" s="540"/>
      <c r="BL26" s="540"/>
      <c r="BM26" s="527"/>
    </row>
    <row r="27" spans="1:65">
      <c r="A27" s="436"/>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437"/>
      <c r="AC27" s="539"/>
      <c r="AD27" s="539"/>
      <c r="AE27" s="539"/>
      <c r="AF27" s="539"/>
      <c r="AG27" s="539"/>
      <c r="AH27" s="540"/>
      <c r="AI27" s="540"/>
      <c r="AJ27" s="540"/>
      <c r="AK27" s="540"/>
      <c r="AL27" s="540"/>
      <c r="AN27" s="896"/>
      <c r="AO27" s="897"/>
      <c r="AP27" s="897"/>
      <c r="AQ27" s="897"/>
      <c r="AR27" s="897"/>
      <c r="AS27" s="897"/>
      <c r="AT27" s="897"/>
      <c r="AU27" s="897"/>
      <c r="AV27" s="897"/>
      <c r="AW27" s="897"/>
      <c r="AX27" s="897"/>
      <c r="AY27" s="898"/>
      <c r="BC27" s="539"/>
      <c r="BD27" s="539"/>
      <c r="BE27" s="539"/>
      <c r="BF27" s="539"/>
      <c r="BG27" s="539"/>
      <c r="BH27" s="540"/>
      <c r="BI27" s="540"/>
      <c r="BJ27" s="540"/>
      <c r="BK27" s="540"/>
      <c r="BL27" s="540"/>
      <c r="BM27" s="87"/>
    </row>
    <row r="28" spans="1:65" ht="11.25" thickBot="1">
      <c r="A28" s="436"/>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437"/>
      <c r="AN28" s="896"/>
      <c r="AO28" s="897"/>
      <c r="AP28" s="897"/>
      <c r="AQ28" s="897"/>
      <c r="AR28" s="897"/>
      <c r="AS28" s="897"/>
      <c r="AT28" s="897"/>
      <c r="AU28" s="897"/>
      <c r="AV28" s="897"/>
      <c r="AW28" s="897"/>
      <c r="AX28" s="897"/>
      <c r="AY28" s="898"/>
    </row>
    <row r="29" spans="1:65" ht="18.75" thickBot="1">
      <c r="A29" s="436"/>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437"/>
      <c r="AC29" s="575" t="s">
        <v>8</v>
      </c>
      <c r="AD29" s="602" t="s">
        <v>308</v>
      </c>
      <c r="AE29" s="602" t="s">
        <v>331</v>
      </c>
      <c r="AF29" s="575" t="s">
        <v>401</v>
      </c>
      <c r="AH29" s="575" t="s">
        <v>8</v>
      </c>
      <c r="AI29" s="602" t="s">
        <v>308</v>
      </c>
      <c r="AJ29" s="602" t="s">
        <v>331</v>
      </c>
      <c r="AK29" s="575" t="s">
        <v>401</v>
      </c>
      <c r="AL29" s="575" t="s">
        <v>558</v>
      </c>
      <c r="AN29" s="896"/>
      <c r="AO29" s="897"/>
      <c r="AP29" s="897"/>
      <c r="AQ29" s="897"/>
      <c r="AR29" s="897"/>
      <c r="AS29" s="897"/>
      <c r="AT29" s="897"/>
      <c r="AU29" s="897"/>
      <c r="AV29" s="897"/>
      <c r="AW29" s="897"/>
      <c r="AX29" s="897"/>
      <c r="AY29" s="898"/>
      <c r="BC29" s="31" t="s">
        <v>8</v>
      </c>
      <c r="BD29" s="530" t="s">
        <v>308</v>
      </c>
      <c r="BE29" s="531" t="s">
        <v>331</v>
      </c>
      <c r="BF29" s="30" t="s">
        <v>401</v>
      </c>
      <c r="BH29" s="31" t="s">
        <v>8</v>
      </c>
      <c r="BI29" s="530" t="s">
        <v>308</v>
      </c>
      <c r="BJ29" s="531" t="s">
        <v>331</v>
      </c>
      <c r="BK29" s="43" t="s">
        <v>401</v>
      </c>
      <c r="BL29" s="103" t="s">
        <v>558</v>
      </c>
    </row>
    <row r="30" spans="1:65">
      <c r="A30" s="436"/>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437"/>
      <c r="AC30" s="577" t="s">
        <v>415</v>
      </c>
      <c r="AD30" s="681">
        <f>BD35</f>
        <v>0.28991596638655465</v>
      </c>
      <c r="AE30" s="681">
        <f>BE35</f>
        <v>0.59033613445378152</v>
      </c>
      <c r="AF30" s="681">
        <f>BF35</f>
        <v>0.11974789915966387</v>
      </c>
      <c r="AH30" s="577" t="s">
        <v>415</v>
      </c>
      <c r="AI30" s="689">
        <f>BI35</f>
        <v>138</v>
      </c>
      <c r="AJ30" s="689">
        <f>BJ35</f>
        <v>281</v>
      </c>
      <c r="AK30" s="689">
        <f>BK35</f>
        <v>57</v>
      </c>
      <c r="AL30" s="689">
        <f>BL35</f>
        <v>476</v>
      </c>
      <c r="AN30" s="896"/>
      <c r="AO30" s="897"/>
      <c r="AP30" s="897"/>
      <c r="AQ30" s="897"/>
      <c r="AR30" s="897"/>
      <c r="AS30" s="897"/>
      <c r="AT30" s="897"/>
      <c r="AU30" s="897"/>
      <c r="AV30" s="897"/>
      <c r="AW30" s="897"/>
      <c r="AX30" s="897"/>
      <c r="AY30" s="898"/>
      <c r="BC30" s="67" t="s">
        <v>555</v>
      </c>
      <c r="BD30" s="90">
        <f t="shared" ref="BD30:BF35" si="3">+BI30/$BL30</f>
        <v>0.8571428571428571</v>
      </c>
      <c r="BE30" s="46">
        <f t="shared" si="3"/>
        <v>0.14285714285714285</v>
      </c>
      <c r="BF30" s="91">
        <f t="shared" si="3"/>
        <v>0</v>
      </c>
      <c r="BH30" s="67" t="s">
        <v>555</v>
      </c>
      <c r="BI30" s="533">
        <f>集計・資料②!A41</f>
        <v>6</v>
      </c>
      <c r="BJ30" s="93">
        <f>集計・資料②!H41</f>
        <v>1</v>
      </c>
      <c r="BK30" s="536">
        <f>集計・資料②!I41</f>
        <v>0</v>
      </c>
      <c r="BL30" s="510">
        <f t="shared" ref="BL30:BL35" si="4">+SUM(BI30:BK30)</f>
        <v>7</v>
      </c>
    </row>
    <row r="31" spans="1:65">
      <c r="A31" s="436"/>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437"/>
      <c r="AC31" s="577" t="s">
        <v>416</v>
      </c>
      <c r="AD31" s="681">
        <f>BD34</f>
        <v>0.37209302325581395</v>
      </c>
      <c r="AE31" s="681">
        <f>BE34</f>
        <v>0.55813953488372092</v>
      </c>
      <c r="AF31" s="681">
        <f>BF34</f>
        <v>6.9767441860465115E-2</v>
      </c>
      <c r="AH31" s="577" t="s">
        <v>416</v>
      </c>
      <c r="AI31" s="689">
        <f>BI34</f>
        <v>112</v>
      </c>
      <c r="AJ31" s="689">
        <f>BJ34</f>
        <v>168</v>
      </c>
      <c r="AK31" s="689">
        <f>BK34</f>
        <v>21</v>
      </c>
      <c r="AL31" s="689">
        <f>BL34</f>
        <v>301</v>
      </c>
      <c r="AN31" s="896"/>
      <c r="AO31" s="897"/>
      <c r="AP31" s="897"/>
      <c r="AQ31" s="897"/>
      <c r="AR31" s="897"/>
      <c r="AS31" s="897"/>
      <c r="AT31" s="897"/>
      <c r="AU31" s="897"/>
      <c r="AV31" s="897"/>
      <c r="AW31" s="897"/>
      <c r="AX31" s="897"/>
      <c r="AY31" s="898"/>
      <c r="BC31" s="70" t="s">
        <v>432</v>
      </c>
      <c r="BD31" s="96">
        <f t="shared" si="3"/>
        <v>1</v>
      </c>
      <c r="BE31" s="72">
        <f t="shared" si="3"/>
        <v>0</v>
      </c>
      <c r="BF31" s="73">
        <f t="shared" si="3"/>
        <v>0</v>
      </c>
      <c r="BH31" s="70" t="s">
        <v>432</v>
      </c>
      <c r="BI31" s="534">
        <f>集計・資料②!A43</f>
        <v>14</v>
      </c>
      <c r="BJ31" s="49">
        <f>集計・資料②!H43</f>
        <v>0</v>
      </c>
      <c r="BK31" s="68">
        <f>集計・資料②!I43</f>
        <v>0</v>
      </c>
      <c r="BL31" s="76">
        <f t="shared" si="4"/>
        <v>14</v>
      </c>
    </row>
    <row r="32" spans="1:65">
      <c r="A32" s="436"/>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437"/>
      <c r="AC32" s="577" t="s">
        <v>417</v>
      </c>
      <c r="AD32" s="681">
        <f>BD33</f>
        <v>0.52263374485596703</v>
      </c>
      <c r="AE32" s="681">
        <f>BE33</f>
        <v>0.40329218106995884</v>
      </c>
      <c r="AF32" s="681">
        <f>BF33</f>
        <v>7.407407407407407E-2</v>
      </c>
      <c r="AH32" s="577" t="s">
        <v>417</v>
      </c>
      <c r="AI32" s="689">
        <f>BI33</f>
        <v>127</v>
      </c>
      <c r="AJ32" s="689">
        <f>BJ33</f>
        <v>98</v>
      </c>
      <c r="AK32" s="689">
        <f>BK33</f>
        <v>18</v>
      </c>
      <c r="AL32" s="689">
        <f>BL33</f>
        <v>243</v>
      </c>
      <c r="AN32" s="896"/>
      <c r="AO32" s="897"/>
      <c r="AP32" s="897"/>
      <c r="AQ32" s="897"/>
      <c r="AR32" s="897"/>
      <c r="AS32" s="897"/>
      <c r="AT32" s="897"/>
      <c r="AU32" s="897"/>
      <c r="AV32" s="897"/>
      <c r="AW32" s="897"/>
      <c r="AX32" s="897"/>
      <c r="AY32" s="898"/>
      <c r="BC32" s="70" t="s">
        <v>433</v>
      </c>
      <c r="BD32" s="96">
        <f t="shared" si="3"/>
        <v>0.71875</v>
      </c>
      <c r="BE32" s="72">
        <f t="shared" si="3"/>
        <v>0.28125</v>
      </c>
      <c r="BF32" s="73">
        <f t="shared" si="3"/>
        <v>0</v>
      </c>
      <c r="BH32" s="70" t="s">
        <v>433</v>
      </c>
      <c r="BI32" s="534">
        <f>集計・資料②!A45</f>
        <v>23</v>
      </c>
      <c r="BJ32" s="49">
        <f>集計・資料②!H45</f>
        <v>9</v>
      </c>
      <c r="BK32" s="68">
        <f>集計・資料②!I45</f>
        <v>0</v>
      </c>
      <c r="BL32" s="76">
        <f t="shared" si="4"/>
        <v>32</v>
      </c>
    </row>
    <row r="33" spans="1:64">
      <c r="A33" s="436"/>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437"/>
      <c r="AC33" s="577" t="s">
        <v>418</v>
      </c>
      <c r="AD33" s="761">
        <f>BD32</f>
        <v>0.71875</v>
      </c>
      <c r="AE33" s="681">
        <f>BE32</f>
        <v>0.28125</v>
      </c>
      <c r="AF33" s="681">
        <f>BF32</f>
        <v>0</v>
      </c>
      <c r="AH33" s="577" t="s">
        <v>418</v>
      </c>
      <c r="AI33" s="689">
        <f>BI32</f>
        <v>23</v>
      </c>
      <c r="AJ33" s="689">
        <f>BJ32</f>
        <v>9</v>
      </c>
      <c r="AK33" s="689">
        <f>BK32</f>
        <v>0</v>
      </c>
      <c r="AL33" s="689">
        <f>BL32</f>
        <v>32</v>
      </c>
      <c r="AN33" s="896"/>
      <c r="AO33" s="897"/>
      <c r="AP33" s="897"/>
      <c r="AQ33" s="897"/>
      <c r="AR33" s="897"/>
      <c r="AS33" s="897"/>
      <c r="AT33" s="897"/>
      <c r="AU33" s="897"/>
      <c r="AV33" s="897"/>
      <c r="AW33" s="897"/>
      <c r="AX33" s="897"/>
      <c r="AY33" s="898"/>
      <c r="BC33" s="70" t="s">
        <v>434</v>
      </c>
      <c r="BD33" s="96">
        <f t="shared" si="3"/>
        <v>0.52263374485596703</v>
      </c>
      <c r="BE33" s="72">
        <f t="shared" si="3"/>
        <v>0.40329218106995884</v>
      </c>
      <c r="BF33" s="73">
        <f t="shared" si="3"/>
        <v>7.407407407407407E-2</v>
      </c>
      <c r="BH33" s="70" t="s">
        <v>434</v>
      </c>
      <c r="BI33" s="534">
        <f>集計・資料②!A47</f>
        <v>127</v>
      </c>
      <c r="BJ33" s="49">
        <f>集計・資料②!H47</f>
        <v>98</v>
      </c>
      <c r="BK33" s="68">
        <f>集計・資料②!I47</f>
        <v>18</v>
      </c>
      <c r="BL33" s="76">
        <f t="shared" si="4"/>
        <v>243</v>
      </c>
    </row>
    <row r="34" spans="1:64">
      <c r="A34" s="436"/>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437"/>
      <c r="AC34" s="577" t="s">
        <v>419</v>
      </c>
      <c r="AD34" s="761">
        <f>BD31</f>
        <v>1</v>
      </c>
      <c r="AE34" s="681">
        <f>BE31</f>
        <v>0</v>
      </c>
      <c r="AF34" s="681">
        <f>BF31</f>
        <v>0</v>
      </c>
      <c r="AH34" s="577" t="s">
        <v>419</v>
      </c>
      <c r="AI34" s="689">
        <f>BI31</f>
        <v>14</v>
      </c>
      <c r="AJ34" s="689">
        <f>BJ31</f>
        <v>0</v>
      </c>
      <c r="AK34" s="689">
        <f>BK31</f>
        <v>0</v>
      </c>
      <c r="AL34" s="689">
        <f>BL31</f>
        <v>14</v>
      </c>
      <c r="AN34" s="899"/>
      <c r="AO34" s="900"/>
      <c r="AP34" s="900"/>
      <c r="AQ34" s="900"/>
      <c r="AR34" s="900"/>
      <c r="AS34" s="900"/>
      <c r="AT34" s="900"/>
      <c r="AU34" s="900"/>
      <c r="AV34" s="900"/>
      <c r="AW34" s="900"/>
      <c r="AX34" s="900"/>
      <c r="AY34" s="901"/>
      <c r="BC34" s="70" t="s">
        <v>435</v>
      </c>
      <c r="BD34" s="96">
        <f t="shared" si="3"/>
        <v>0.37209302325581395</v>
      </c>
      <c r="BE34" s="72">
        <f t="shared" si="3"/>
        <v>0.55813953488372092</v>
      </c>
      <c r="BF34" s="73">
        <f t="shared" si="3"/>
        <v>6.9767441860465115E-2</v>
      </c>
      <c r="BH34" s="70" t="s">
        <v>435</v>
      </c>
      <c r="BI34" s="534">
        <f>集計・資料②!A49</f>
        <v>112</v>
      </c>
      <c r="BJ34" s="49">
        <f>集計・資料②!H49</f>
        <v>168</v>
      </c>
      <c r="BK34" s="68">
        <f>集計・資料②!I49</f>
        <v>21</v>
      </c>
      <c r="BL34" s="76">
        <f t="shared" si="4"/>
        <v>301</v>
      </c>
    </row>
    <row r="35" spans="1:64" ht="11.25" thickBot="1">
      <c r="A35" s="436"/>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437"/>
      <c r="AC35" s="577" t="s">
        <v>420</v>
      </c>
      <c r="AD35" s="761">
        <f>BD30</f>
        <v>0.8571428571428571</v>
      </c>
      <c r="AE35" s="681">
        <f>BE30</f>
        <v>0.14285714285714285</v>
      </c>
      <c r="AF35" s="681">
        <f>BF30</f>
        <v>0</v>
      </c>
      <c r="AH35" s="577" t="s">
        <v>420</v>
      </c>
      <c r="AI35" s="689">
        <f>BI30</f>
        <v>6</v>
      </c>
      <c r="AJ35" s="689">
        <f>BJ30</f>
        <v>1</v>
      </c>
      <c r="AK35" s="689">
        <f>BK30</f>
        <v>0</v>
      </c>
      <c r="AL35" s="689">
        <f>BL30</f>
        <v>7</v>
      </c>
      <c r="BC35" s="77" t="s">
        <v>436</v>
      </c>
      <c r="BD35" s="55">
        <f t="shared" si="3"/>
        <v>0.28991596638655465</v>
      </c>
      <c r="BE35" s="56">
        <f t="shared" si="3"/>
        <v>0.59033613445378152</v>
      </c>
      <c r="BF35" s="57">
        <f t="shared" si="3"/>
        <v>0.11974789915966387</v>
      </c>
      <c r="BH35" s="79" t="s">
        <v>436</v>
      </c>
      <c r="BI35" s="535">
        <f>集計・資料②!A51</f>
        <v>138</v>
      </c>
      <c r="BJ35" s="59">
        <f>集計・資料②!H51</f>
        <v>281</v>
      </c>
      <c r="BK35" s="80">
        <f>集計・資料②!I51</f>
        <v>57</v>
      </c>
      <c r="BL35" s="81">
        <f t="shared" si="4"/>
        <v>476</v>
      </c>
    </row>
    <row r="36" spans="1:64" ht="11.25" thickBot="1">
      <c r="A36" s="436"/>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437"/>
      <c r="AH36" s="575" t="s">
        <v>556</v>
      </c>
      <c r="AI36" s="689">
        <f>SUM(AI30:AI35)</f>
        <v>420</v>
      </c>
      <c r="AJ36" s="689">
        <f>SUM(AJ30:AJ35)</f>
        <v>557</v>
      </c>
      <c r="AK36" s="689">
        <f>SUM(AK30:AK35)</f>
        <v>96</v>
      </c>
      <c r="AL36" s="689">
        <f>SUM(AL30:AL35)</f>
        <v>1073</v>
      </c>
      <c r="AM36" s="782"/>
      <c r="BH36" s="37" t="s">
        <v>556</v>
      </c>
      <c r="BI36" s="62">
        <f>集計・資料②!A53</f>
        <v>420</v>
      </c>
      <c r="BJ36" s="83">
        <f>集計・資料②!H53</f>
        <v>557</v>
      </c>
      <c r="BK36" s="82">
        <f>集計・資料②!I53</f>
        <v>96</v>
      </c>
      <c r="BL36" s="138">
        <f>+SUM(BL30:BL35)</f>
        <v>1073</v>
      </c>
    </row>
    <row r="37" spans="1:64">
      <c r="A37" s="436"/>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437"/>
      <c r="AM37" s="783"/>
    </row>
    <row r="38" spans="1:64">
      <c r="A38" s="436"/>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437"/>
      <c r="AM38" s="782"/>
    </row>
    <row r="39" spans="1:64">
      <c r="A39" s="436"/>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437"/>
      <c r="AI39" s="86"/>
      <c r="AJ39" s="86"/>
      <c r="AK39" s="86"/>
      <c r="AM39" s="783"/>
      <c r="BI39" s="86"/>
      <c r="BJ39" s="86"/>
      <c r="BK39" s="86"/>
    </row>
    <row r="40" spans="1:64">
      <c r="A40" s="436"/>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437"/>
      <c r="AI40" s="87"/>
      <c r="AJ40" s="87"/>
      <c r="AK40" s="87"/>
      <c r="AM40" s="782"/>
      <c r="BI40" s="87"/>
      <c r="BJ40" s="87"/>
      <c r="BK40" s="87"/>
    </row>
    <row r="41" spans="1:64">
      <c r="A41" s="436"/>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437"/>
      <c r="AM41" s="783"/>
    </row>
    <row r="42" spans="1:64">
      <c r="A42" s="436"/>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437"/>
      <c r="AM42" s="782"/>
    </row>
    <row r="43" spans="1:64">
      <c r="A43" s="436"/>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437"/>
      <c r="AM43" s="783"/>
    </row>
    <row r="44" spans="1:64">
      <c r="A44" s="436"/>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437"/>
      <c r="AM44" s="782"/>
    </row>
    <row r="45" spans="1:64">
      <c r="A45" s="436"/>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437"/>
      <c r="AM45" s="783"/>
    </row>
    <row r="46" spans="1:64">
      <c r="A46" s="436"/>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437"/>
      <c r="AM46" s="782"/>
    </row>
    <row r="47" spans="1:64">
      <c r="A47" s="436"/>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437"/>
      <c r="AM47" s="783"/>
    </row>
    <row r="48" spans="1:64">
      <c r="A48" s="436"/>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437"/>
      <c r="AM48" s="782"/>
    </row>
    <row r="49" spans="1:40">
      <c r="A49" s="436"/>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437"/>
      <c r="AM49" s="783"/>
    </row>
    <row r="50" spans="1:40">
      <c r="A50" s="436"/>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437"/>
      <c r="AM50" s="782"/>
      <c r="AN50" s="782"/>
    </row>
    <row r="51" spans="1:40">
      <c r="A51" s="436"/>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437"/>
      <c r="AM51" s="783"/>
      <c r="AN51" s="782"/>
    </row>
    <row r="52" spans="1:40">
      <c r="A52" s="436"/>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437"/>
      <c r="AM52" s="782"/>
      <c r="AN52" s="782"/>
    </row>
    <row r="53" spans="1:40">
      <c r="A53" s="436"/>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437"/>
      <c r="AM53" s="783"/>
      <c r="AN53" s="782"/>
    </row>
    <row r="54" spans="1:40">
      <c r="A54" s="436"/>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437"/>
      <c r="AM54" s="782"/>
      <c r="AN54" s="782"/>
    </row>
    <row r="55" spans="1:40">
      <c r="A55" s="436"/>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437"/>
    </row>
    <row r="56" spans="1:40">
      <c r="A56" s="436"/>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437"/>
    </row>
    <row r="57" spans="1:40">
      <c r="A57" s="436"/>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437"/>
    </row>
    <row r="58" spans="1:40">
      <c r="A58" s="436"/>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437"/>
    </row>
    <row r="59" spans="1:40">
      <c r="A59" s="436"/>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437"/>
    </row>
    <row r="60" spans="1:40">
      <c r="A60" s="438"/>
      <c r="B60" s="439"/>
      <c r="C60" s="439"/>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40"/>
    </row>
  </sheetData>
  <mergeCells count="6">
    <mergeCell ref="AN22:AY34"/>
    <mergeCell ref="BC3:BG3"/>
    <mergeCell ref="A1:B1"/>
    <mergeCell ref="V1:AA1"/>
    <mergeCell ref="AC3:AG3"/>
    <mergeCell ref="B3:L17"/>
  </mergeCells>
  <phoneticPr fontId="9"/>
  <conditionalFormatting sqref="AD11:AD22">
    <cfRule type="top10" dxfId="13" priority="1" rank="2"/>
  </conditionalFormatting>
  <dataValidations count="1">
    <dataValidation type="list" allowBlank="1" showInputMessage="1" showErrorMessage="1" sqref="AP9:AR9" xr:uid="{00000000-0002-0000-1500-000000000000}">
      <formula1>"「1～4人」,「5～9人」,「10～29人」,「30～49人」,「50～99人」,「100人以上」"</formula1>
    </dataValidation>
  </dataValidations>
  <pageMargins left="0.75" right="0.75" top="1" bottom="1" header="0.51200000000000001" footer="0.51200000000000001"/>
  <pageSetup paperSize="9" scale="97" orientation="portrait" r:id="rId1"/>
  <headerFooter alignWithMargins="0"/>
  <colBreaks count="2" manualBreakCount="2">
    <brk id="27" max="1048575" man="1"/>
    <brk id="53"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500-000001000000}">
          <x14:formula1>
            <xm:f>業種リスト!$A$2:$A$14</xm:f>
          </x14:formula1>
          <xm:sqref>AP6:AR6</xm:sqref>
        </x14:dataValidation>
      </x14:dataValidation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4">
    <tabColor theme="9" tint="0.59999389629810485"/>
  </sheetPr>
  <dimension ref="A1:BQ60"/>
  <sheetViews>
    <sheetView showGridLines="0" view="pageBreakPreview" zoomScaleNormal="100" zoomScaleSheetLayoutView="100" workbookViewId="0">
      <selection activeCell="B3" sqref="B3:L17"/>
    </sheetView>
  </sheetViews>
  <sheetFormatPr defaultColWidth="10.28515625" defaultRowHeight="10.5"/>
  <cols>
    <col min="1" max="27" width="3.5703125" style="26" customWidth="1"/>
    <col min="28" max="28" width="1.140625" style="26" customWidth="1"/>
    <col min="29" max="29" width="14.85546875" style="26" customWidth="1"/>
    <col min="30" max="30" width="7.28515625" style="26" customWidth="1"/>
    <col min="31" max="31" width="8" style="26" customWidth="1"/>
    <col min="32" max="32" width="6.85546875" style="26" bestFit="1" customWidth="1"/>
    <col min="33" max="33" width="7.28515625" style="26" customWidth="1"/>
    <col min="34" max="34" width="0.85546875" style="26" customWidth="1"/>
    <col min="35" max="35" width="14.85546875" style="26" customWidth="1"/>
    <col min="36" max="36" width="7.140625" style="26" bestFit="1" customWidth="1"/>
    <col min="37" max="37" width="8.28515625" style="26" bestFit="1" customWidth="1"/>
    <col min="38" max="38" width="6" style="26" bestFit="1" customWidth="1"/>
    <col min="39" max="40" width="6.85546875" style="26" bestFit="1" customWidth="1"/>
    <col min="41" max="41" width="15.85546875" style="336" bestFit="1" customWidth="1"/>
    <col min="42" max="42" width="7.140625" style="336" bestFit="1" customWidth="1"/>
    <col min="43" max="43" width="5.42578125" style="336" bestFit="1" customWidth="1"/>
    <col min="44" max="45" width="7.140625" style="336" bestFit="1" customWidth="1"/>
    <col min="46" max="46" width="8.28515625" style="336" bestFit="1" customWidth="1"/>
    <col min="47" max="47" width="5.42578125" style="336" bestFit="1" customWidth="1"/>
    <col min="48" max="55" width="5.42578125" style="336" customWidth="1"/>
    <col min="56" max="56" width="1.7109375" style="26" customWidth="1"/>
    <col min="57" max="57" width="14.85546875" style="26" customWidth="1"/>
    <col min="58" max="58" width="7.42578125" style="26" customWidth="1"/>
    <col min="59" max="59" width="8.28515625" style="26" bestFit="1" customWidth="1"/>
    <col min="60" max="61" width="7.42578125" style="26" customWidth="1"/>
    <col min="62" max="62" width="1.7109375" style="26" customWidth="1"/>
    <col min="63" max="63" width="14.85546875" style="26" customWidth="1"/>
    <col min="64" max="64" width="7.140625" style="26" bestFit="1" customWidth="1"/>
    <col min="65" max="65" width="8.28515625" style="26" bestFit="1" customWidth="1"/>
    <col min="66" max="66" width="7.5703125" style="26" customWidth="1"/>
    <col min="67" max="68" width="6.85546875" style="26" bestFit="1" customWidth="1"/>
    <col min="69" max="16384" width="10.28515625" style="26"/>
  </cols>
  <sheetData>
    <row r="1" spans="1:68" ht="21" customHeight="1" thickBot="1">
      <c r="A1" s="846">
        <v>48</v>
      </c>
      <c r="B1" s="846"/>
      <c r="C1" s="495" t="s">
        <v>102</v>
      </c>
      <c r="D1" s="495"/>
      <c r="E1" s="495"/>
      <c r="F1" s="495"/>
      <c r="G1" s="495"/>
      <c r="H1" s="495"/>
      <c r="I1" s="495"/>
      <c r="J1" s="495"/>
      <c r="K1" s="495"/>
      <c r="L1" s="495"/>
      <c r="M1" s="495"/>
      <c r="N1" s="495"/>
      <c r="O1" s="495"/>
      <c r="P1" s="495"/>
      <c r="Q1" s="495"/>
      <c r="R1" s="495"/>
      <c r="S1" s="495"/>
      <c r="T1" s="495"/>
      <c r="U1" s="495"/>
      <c r="V1" s="847" t="s">
        <v>402</v>
      </c>
      <c r="W1" s="847"/>
      <c r="X1" s="847"/>
      <c r="Y1" s="847"/>
      <c r="Z1" s="847"/>
      <c r="AA1" s="847"/>
      <c r="AC1" s="528" t="s">
        <v>467</v>
      </c>
      <c r="BE1" s="528" t="s">
        <v>103</v>
      </c>
    </row>
    <row r="3" spans="1:68">
      <c r="B3" s="871" t="s">
        <v>873</v>
      </c>
      <c r="C3" s="916"/>
      <c r="D3" s="916"/>
      <c r="E3" s="916"/>
      <c r="F3" s="916"/>
      <c r="G3" s="916"/>
      <c r="H3" s="916"/>
      <c r="I3" s="916"/>
      <c r="J3" s="916"/>
      <c r="K3" s="916"/>
      <c r="L3" s="916"/>
      <c r="N3" s="433"/>
      <c r="O3" s="434"/>
      <c r="P3" s="434"/>
      <c r="Q3" s="434"/>
      <c r="R3" s="434"/>
      <c r="S3" s="434"/>
      <c r="T3" s="434"/>
      <c r="U3" s="434"/>
      <c r="V3" s="434"/>
      <c r="W3" s="434"/>
      <c r="X3" s="434"/>
      <c r="Y3" s="434"/>
      <c r="Z3" s="434"/>
      <c r="AA3" s="435"/>
      <c r="AC3" s="912" t="s">
        <v>329</v>
      </c>
      <c r="AD3" s="912"/>
      <c r="AE3" s="912"/>
      <c r="AF3" s="912"/>
      <c r="AG3" s="912"/>
      <c r="AH3" s="912"/>
      <c r="AI3" s="26" t="s">
        <v>82</v>
      </c>
      <c r="AP3" s="336" t="s">
        <v>690</v>
      </c>
      <c r="BE3" s="912" t="s">
        <v>329</v>
      </c>
      <c r="BF3" s="912"/>
      <c r="BG3" s="912"/>
      <c r="BH3" s="912"/>
      <c r="BI3" s="912"/>
      <c r="BJ3" s="912"/>
      <c r="BK3" s="26" t="s">
        <v>82</v>
      </c>
    </row>
    <row r="4" spans="1:68" ht="11.25" thickBot="1">
      <c r="B4" s="916"/>
      <c r="C4" s="916"/>
      <c r="D4" s="916"/>
      <c r="E4" s="916"/>
      <c r="F4" s="916"/>
      <c r="G4" s="916"/>
      <c r="H4" s="916"/>
      <c r="I4" s="916"/>
      <c r="J4" s="916"/>
      <c r="K4" s="916"/>
      <c r="L4" s="916"/>
      <c r="N4" s="436"/>
      <c r="O4" s="87"/>
      <c r="P4" s="87"/>
      <c r="Q4" s="87"/>
      <c r="R4" s="87"/>
      <c r="S4" s="87"/>
      <c r="T4" s="87"/>
      <c r="U4" s="87"/>
      <c r="V4" s="87"/>
      <c r="W4" s="87"/>
      <c r="X4" s="87"/>
      <c r="Y4" s="87"/>
      <c r="Z4" s="87"/>
      <c r="AA4" s="437"/>
      <c r="AP4" s="336" t="str">
        <f>CONCATENATE("出産･育児･介護等による退職者の再雇用について、「常用雇用で再雇用」と回答した事業所が全体で",TEXT(AD6,"0.0％"),"、「パートタイマー・アルバイトで再雇用」は",TEXT(AE6,"0.0％"),"となった。")</f>
        <v>出産･育児･介護等による退職者の再雇用について、「常用雇用で再雇用」と回答した事業所が全体で24.6%、「パートタイマー・アルバイトで再雇用」は11.4%となった。</v>
      </c>
    </row>
    <row r="5" spans="1:68" ht="27.75" thickBot="1">
      <c r="B5" s="916"/>
      <c r="C5" s="916"/>
      <c r="D5" s="916"/>
      <c r="E5" s="916"/>
      <c r="F5" s="916"/>
      <c r="G5" s="916"/>
      <c r="H5" s="916"/>
      <c r="I5" s="916"/>
      <c r="J5" s="916"/>
      <c r="K5" s="916"/>
      <c r="L5" s="916"/>
      <c r="N5" s="436"/>
      <c r="O5" s="87"/>
      <c r="P5" s="87"/>
      <c r="Q5" s="87"/>
      <c r="R5" s="87"/>
      <c r="S5" s="87"/>
      <c r="T5" s="87"/>
      <c r="U5" s="87"/>
      <c r="V5" s="87"/>
      <c r="W5" s="87"/>
      <c r="X5" s="87"/>
      <c r="Y5" s="87"/>
      <c r="Z5" s="87"/>
      <c r="AA5" s="437"/>
      <c r="AC5" s="578"/>
      <c r="AD5" s="602" t="s">
        <v>327</v>
      </c>
      <c r="AE5" s="602" t="s">
        <v>328</v>
      </c>
      <c r="AF5" s="576" t="s">
        <v>295</v>
      </c>
      <c r="AG5" s="575" t="s">
        <v>401</v>
      </c>
      <c r="AI5" s="578"/>
      <c r="AJ5" s="602" t="s">
        <v>327</v>
      </c>
      <c r="AK5" s="602" t="s">
        <v>328</v>
      </c>
      <c r="AL5" s="576" t="s">
        <v>295</v>
      </c>
      <c r="AM5" s="575" t="s">
        <v>401</v>
      </c>
      <c r="AN5" s="575" t="s">
        <v>558</v>
      </c>
      <c r="AP5" s="336" t="s">
        <v>691</v>
      </c>
      <c r="AR5" s="779" t="s">
        <v>692</v>
      </c>
      <c r="AS5" s="779" t="s">
        <v>693</v>
      </c>
      <c r="AT5" s="779" t="s">
        <v>694</v>
      </c>
      <c r="AU5" s="336" t="s">
        <v>695</v>
      </c>
      <c r="BE5" s="134"/>
      <c r="BF5" s="530" t="s">
        <v>327</v>
      </c>
      <c r="BG5" s="531" t="s">
        <v>328</v>
      </c>
      <c r="BH5" s="529" t="s">
        <v>326</v>
      </c>
      <c r="BI5" s="30" t="s">
        <v>401</v>
      </c>
      <c r="BK5" s="134"/>
      <c r="BL5" s="530" t="s">
        <v>327</v>
      </c>
      <c r="BM5" s="531" t="s">
        <v>328</v>
      </c>
      <c r="BN5" s="529" t="s">
        <v>326</v>
      </c>
      <c r="BO5" s="43" t="s">
        <v>401</v>
      </c>
      <c r="BP5" s="103" t="s">
        <v>558</v>
      </c>
    </row>
    <row r="6" spans="1:68" ht="11.25" thickBot="1">
      <c r="B6" s="916"/>
      <c r="C6" s="916"/>
      <c r="D6" s="916"/>
      <c r="E6" s="916"/>
      <c r="F6" s="916"/>
      <c r="G6" s="916"/>
      <c r="H6" s="916"/>
      <c r="I6" s="916"/>
      <c r="J6" s="916"/>
      <c r="K6" s="916"/>
      <c r="L6" s="916"/>
      <c r="N6" s="436"/>
      <c r="O6" s="87"/>
      <c r="P6" s="87"/>
      <c r="Q6" s="87"/>
      <c r="R6" s="87"/>
      <c r="S6" s="87"/>
      <c r="T6" s="87"/>
      <c r="U6" s="87"/>
      <c r="V6" s="87"/>
      <c r="W6" s="87"/>
      <c r="X6" s="87"/>
      <c r="Y6" s="87"/>
      <c r="Z6" s="87"/>
      <c r="AA6" s="437"/>
      <c r="AC6" s="575" t="s">
        <v>558</v>
      </c>
      <c r="AD6" s="761">
        <f>BF6</f>
        <v>0.24603914259086673</v>
      </c>
      <c r="AE6" s="761">
        <f>BG6</f>
        <v>0.11369990680335508</v>
      </c>
      <c r="AF6" s="681">
        <f>BH6</f>
        <v>0.56290773532152838</v>
      </c>
      <c r="AG6" s="681">
        <f>BI6</f>
        <v>7.7353215284249766E-2</v>
      </c>
      <c r="AI6" s="575" t="s">
        <v>558</v>
      </c>
      <c r="AJ6" s="689">
        <f>BL6</f>
        <v>264</v>
      </c>
      <c r="AK6" s="689">
        <f>BM6</f>
        <v>122</v>
      </c>
      <c r="AL6" s="689">
        <f>BN6</f>
        <v>604</v>
      </c>
      <c r="AM6" s="689">
        <f>BO6</f>
        <v>83</v>
      </c>
      <c r="AN6" s="689">
        <f>BP6</f>
        <v>1073</v>
      </c>
      <c r="AP6" s="336" t="s">
        <v>718</v>
      </c>
      <c r="AR6" s="779" t="s">
        <v>697</v>
      </c>
      <c r="AS6" s="779" t="s">
        <v>714</v>
      </c>
      <c r="AT6" s="779"/>
      <c r="AU6" s="336" t="s">
        <v>809</v>
      </c>
      <c r="BE6" s="31" t="s">
        <v>558</v>
      </c>
      <c r="BF6" s="130">
        <f>+BL6/$BP6</f>
        <v>0.24603914259086673</v>
      </c>
      <c r="BG6" s="131">
        <f>+BM6/$BP6</f>
        <v>0.11369990680335508</v>
      </c>
      <c r="BH6" s="131">
        <f>+BN6/$BP6</f>
        <v>0.56290773532152838</v>
      </c>
      <c r="BI6" s="133">
        <f>+BO6/$BP6</f>
        <v>7.7353215284249766E-2</v>
      </c>
      <c r="BK6" s="31" t="s">
        <v>558</v>
      </c>
      <c r="BL6" s="38">
        <f>+集計・資料②!S33</f>
        <v>264</v>
      </c>
      <c r="BM6" s="39">
        <f>+集計・資料②!T33</f>
        <v>122</v>
      </c>
      <c r="BN6" s="39">
        <f>+集計・資料②!U33</f>
        <v>604</v>
      </c>
      <c r="BO6" s="39">
        <f>+集計・資料②!V33</f>
        <v>83</v>
      </c>
      <c r="BP6" s="240">
        <f>+SUM(BL6:BO6)</f>
        <v>1073</v>
      </c>
    </row>
    <row r="7" spans="1:68">
      <c r="B7" s="916"/>
      <c r="C7" s="916"/>
      <c r="D7" s="916"/>
      <c r="E7" s="916"/>
      <c r="F7" s="916"/>
      <c r="G7" s="916"/>
      <c r="H7" s="916"/>
      <c r="I7" s="916"/>
      <c r="J7" s="916"/>
      <c r="K7" s="916"/>
      <c r="L7" s="916"/>
      <c r="N7" s="436"/>
      <c r="O7" s="87"/>
      <c r="P7" s="87"/>
      <c r="Q7" s="87"/>
      <c r="R7" s="87"/>
      <c r="S7" s="87"/>
      <c r="T7" s="87"/>
      <c r="U7" s="87"/>
      <c r="V7" s="87"/>
      <c r="W7" s="87"/>
      <c r="X7" s="87"/>
      <c r="Y7" s="87"/>
      <c r="Z7" s="87"/>
      <c r="AA7" s="437"/>
      <c r="AM7" s="87"/>
      <c r="AN7" s="87"/>
      <c r="AR7" s="779" t="s">
        <v>715</v>
      </c>
      <c r="AS7" s="779"/>
      <c r="AT7" s="779"/>
      <c r="AU7" s="336" t="s">
        <v>810</v>
      </c>
      <c r="BO7" s="525"/>
      <c r="BP7" s="525"/>
    </row>
    <row r="8" spans="1:68">
      <c r="B8" s="916"/>
      <c r="C8" s="916"/>
      <c r="D8" s="916"/>
      <c r="E8" s="916"/>
      <c r="F8" s="916"/>
      <c r="G8" s="916"/>
      <c r="H8" s="916"/>
      <c r="I8" s="916"/>
      <c r="J8" s="916"/>
      <c r="K8" s="916"/>
      <c r="L8" s="916"/>
      <c r="N8" s="436"/>
      <c r="O8" s="87"/>
      <c r="P8" s="87"/>
      <c r="Q8" s="87"/>
      <c r="R8" s="87"/>
      <c r="S8" s="87"/>
      <c r="T8" s="87"/>
      <c r="U8" s="87"/>
      <c r="V8" s="87"/>
      <c r="W8" s="87"/>
      <c r="X8" s="87"/>
      <c r="Y8" s="87"/>
      <c r="Z8" s="87"/>
      <c r="AA8" s="437"/>
      <c r="AC8" s="915" t="s">
        <v>617</v>
      </c>
      <c r="AD8" s="915"/>
      <c r="AE8" s="915"/>
      <c r="AF8" s="915"/>
      <c r="AG8" s="915"/>
      <c r="AH8" s="915"/>
      <c r="AI8" s="26" t="s">
        <v>618</v>
      </c>
      <c r="AM8" s="87"/>
      <c r="AN8" s="87"/>
      <c r="AP8" s="336" t="str">
        <f>CONCATENATE(AP6,AR6,AS6,AT6,AU6,AP7,AR7,AS7,AT7,AU7)</f>
        <v>業種別では、「情報通信業」「医療・福祉」で「常用雇用で再雇用」の割合が高く、「教育・学習支援業」で「パートタイマ―・アルバイトで再雇用」の割合が高い。</v>
      </c>
      <c r="BE8" s="915" t="s">
        <v>329</v>
      </c>
      <c r="BF8" s="915"/>
      <c r="BG8" s="915"/>
      <c r="BH8" s="915"/>
      <c r="BI8" s="915"/>
      <c r="BJ8" s="915"/>
      <c r="BK8" s="26" t="s">
        <v>83</v>
      </c>
      <c r="BO8" s="87"/>
      <c r="BP8" s="87"/>
    </row>
    <row r="9" spans="1:68" ht="11.25" thickBot="1">
      <c r="B9" s="916"/>
      <c r="C9" s="916"/>
      <c r="D9" s="916"/>
      <c r="E9" s="916"/>
      <c r="F9" s="916"/>
      <c r="G9" s="916"/>
      <c r="H9" s="916"/>
      <c r="I9" s="916"/>
      <c r="J9" s="916"/>
      <c r="K9" s="916"/>
      <c r="L9" s="916"/>
      <c r="N9" s="436"/>
      <c r="O9" s="87"/>
      <c r="P9" s="87"/>
      <c r="Q9" s="87"/>
      <c r="R9" s="87"/>
      <c r="S9" s="87"/>
      <c r="T9" s="87"/>
      <c r="U9" s="87"/>
      <c r="V9" s="87"/>
      <c r="W9" s="87"/>
      <c r="X9" s="87"/>
      <c r="Y9" s="87"/>
      <c r="Z9" s="87"/>
      <c r="AA9" s="437"/>
      <c r="AM9" s="87"/>
      <c r="AN9" s="87"/>
      <c r="AP9" s="336" t="s">
        <v>698</v>
      </c>
      <c r="AR9" s="779" t="s">
        <v>751</v>
      </c>
      <c r="AS9" s="779" t="s">
        <v>734</v>
      </c>
      <c r="AT9" s="779" t="s">
        <v>735</v>
      </c>
      <c r="BO9" s="526"/>
      <c r="BP9" s="526"/>
    </row>
    <row r="10" spans="1:68" ht="30.75" customHeight="1" thickBot="1">
      <c r="B10" s="916"/>
      <c r="C10" s="916"/>
      <c r="D10" s="916"/>
      <c r="E10" s="916"/>
      <c r="F10" s="916"/>
      <c r="G10" s="916"/>
      <c r="H10" s="916"/>
      <c r="I10" s="916"/>
      <c r="J10" s="916"/>
      <c r="K10" s="916"/>
      <c r="L10" s="916"/>
      <c r="N10" s="436"/>
      <c r="O10" s="87"/>
      <c r="P10" s="87"/>
      <c r="Q10" s="87"/>
      <c r="R10" s="87"/>
      <c r="S10" s="87"/>
      <c r="T10" s="87"/>
      <c r="U10" s="87"/>
      <c r="V10" s="87"/>
      <c r="W10" s="87"/>
      <c r="X10" s="87"/>
      <c r="Y10" s="87"/>
      <c r="Z10" s="87"/>
      <c r="AA10" s="437"/>
      <c r="AC10" s="575" t="s">
        <v>550</v>
      </c>
      <c r="AD10" s="602" t="s">
        <v>327</v>
      </c>
      <c r="AE10" s="602" t="s">
        <v>328</v>
      </c>
      <c r="AF10" s="576" t="s">
        <v>295</v>
      </c>
      <c r="AG10" s="575" t="s">
        <v>401</v>
      </c>
      <c r="AI10" s="575" t="s">
        <v>550</v>
      </c>
      <c r="AJ10" s="602" t="s">
        <v>327</v>
      </c>
      <c r="AK10" s="602" t="s">
        <v>328</v>
      </c>
      <c r="AL10" s="576" t="s">
        <v>295</v>
      </c>
      <c r="AM10" s="575" t="s">
        <v>401</v>
      </c>
      <c r="AN10" s="575" t="s">
        <v>558</v>
      </c>
      <c r="AP10" s="336" t="s">
        <v>764</v>
      </c>
      <c r="AR10" s="779" t="s">
        <v>705</v>
      </c>
      <c r="AS10" s="779"/>
      <c r="AT10" s="779"/>
      <c r="AU10" s="336" t="s">
        <v>836</v>
      </c>
      <c r="BE10" s="31" t="s">
        <v>550</v>
      </c>
      <c r="BF10" s="530" t="s">
        <v>327</v>
      </c>
      <c r="BG10" s="531" t="s">
        <v>328</v>
      </c>
      <c r="BH10" s="529" t="s">
        <v>326</v>
      </c>
      <c r="BI10" s="103" t="s">
        <v>401</v>
      </c>
      <c r="BK10" s="31" t="s">
        <v>550</v>
      </c>
      <c r="BL10" s="530" t="s">
        <v>327</v>
      </c>
      <c r="BM10" s="531" t="s">
        <v>328</v>
      </c>
      <c r="BN10" s="529" t="s">
        <v>326</v>
      </c>
      <c r="BO10" s="104" t="s">
        <v>401</v>
      </c>
      <c r="BP10" s="103" t="s">
        <v>558</v>
      </c>
    </row>
    <row r="11" spans="1:68">
      <c r="B11" s="916"/>
      <c r="C11" s="916"/>
      <c r="D11" s="916"/>
      <c r="E11" s="916"/>
      <c r="F11" s="916"/>
      <c r="G11" s="916"/>
      <c r="H11" s="916"/>
      <c r="I11" s="916"/>
      <c r="J11" s="916"/>
      <c r="K11" s="916"/>
      <c r="L11" s="916"/>
      <c r="N11" s="436"/>
      <c r="O11" s="87"/>
      <c r="P11" s="87"/>
      <c r="Q11" s="87"/>
      <c r="R11" s="87"/>
      <c r="S11" s="87"/>
      <c r="T11" s="87"/>
      <c r="U11" s="87"/>
      <c r="V11" s="87"/>
      <c r="W11" s="87"/>
      <c r="X11" s="87"/>
      <c r="Y11" s="87"/>
      <c r="Z11" s="87"/>
      <c r="AA11" s="437"/>
      <c r="AC11" s="573" t="s">
        <v>403</v>
      </c>
      <c r="AD11" s="690">
        <f>BF23</f>
        <v>0.29074889867841408</v>
      </c>
      <c r="AE11" s="690">
        <f>BG23</f>
        <v>2.643171806167401E-2</v>
      </c>
      <c r="AF11" s="681">
        <f>BH23</f>
        <v>0.59471365638766516</v>
      </c>
      <c r="AG11" s="681">
        <f>BI23</f>
        <v>8.8105726872246701E-2</v>
      </c>
      <c r="AI11" s="573" t="s">
        <v>403</v>
      </c>
      <c r="AJ11" s="702">
        <f>BL23</f>
        <v>66</v>
      </c>
      <c r="AK11" s="702">
        <f>BM23</f>
        <v>6</v>
      </c>
      <c r="AL11" s="702">
        <f>BN23</f>
        <v>135</v>
      </c>
      <c r="AM11" s="702">
        <f>BO23</f>
        <v>20</v>
      </c>
      <c r="AN11" s="702">
        <f>BP23</f>
        <v>227</v>
      </c>
      <c r="AR11" s="779"/>
      <c r="AS11" s="779"/>
      <c r="AT11" s="779"/>
      <c r="BE11" s="44" t="s">
        <v>557</v>
      </c>
      <c r="BF11" s="90" t="e">
        <f t="shared" ref="BF11:BF23" si="0">+BL11/$BP11</f>
        <v>#DIV/0!</v>
      </c>
      <c r="BG11" s="46" t="e">
        <f t="shared" ref="BG11:BG23" si="1">+BM11/$BP11</f>
        <v>#DIV/0!</v>
      </c>
      <c r="BH11" s="46" t="e">
        <f t="shared" ref="BH11:BH23" si="2">+BN11/$BP11</f>
        <v>#DIV/0!</v>
      </c>
      <c r="BI11" s="91" t="e">
        <f t="shared" ref="BI11:BI23" si="3">+BO11/$BP11</f>
        <v>#DIV/0!</v>
      </c>
      <c r="BK11" s="147" t="s">
        <v>557</v>
      </c>
      <c r="BL11" s="511">
        <f>+集計・資料②!S7</f>
        <v>0</v>
      </c>
      <c r="BM11" s="238">
        <f>+集計・資料②!T7</f>
        <v>0</v>
      </c>
      <c r="BN11" s="238">
        <f>+集計・資料②!U7</f>
        <v>0</v>
      </c>
      <c r="BO11" s="519">
        <f>+集計・資料②!V7</f>
        <v>0</v>
      </c>
      <c r="BP11" s="510">
        <f>+SUM(BL11:BO11)</f>
        <v>0</v>
      </c>
    </row>
    <row r="12" spans="1:68" ht="10.5" customHeight="1">
      <c r="B12" s="916"/>
      <c r="C12" s="916"/>
      <c r="D12" s="916"/>
      <c r="E12" s="916"/>
      <c r="F12" s="916"/>
      <c r="G12" s="916"/>
      <c r="H12" s="916"/>
      <c r="I12" s="916"/>
      <c r="J12" s="916"/>
      <c r="K12" s="916"/>
      <c r="L12" s="916"/>
      <c r="N12" s="436"/>
      <c r="O12" s="87"/>
      <c r="P12" s="87"/>
      <c r="Q12" s="87"/>
      <c r="R12" s="87"/>
      <c r="S12" s="87"/>
      <c r="T12" s="87"/>
      <c r="U12" s="87"/>
      <c r="V12" s="87"/>
      <c r="W12" s="87"/>
      <c r="X12" s="87"/>
      <c r="Y12" s="87"/>
      <c r="Z12" s="87"/>
      <c r="AA12" s="437"/>
      <c r="AC12" s="683" t="s">
        <v>404</v>
      </c>
      <c r="AD12" s="690">
        <f>BF22</f>
        <v>0.23353293413173654</v>
      </c>
      <c r="AE12" s="690">
        <f>BG22</f>
        <v>0.1377245508982036</v>
      </c>
      <c r="AF12" s="681">
        <f>BH22</f>
        <v>0.56886227544910184</v>
      </c>
      <c r="AG12" s="681">
        <f>BI22</f>
        <v>5.9880239520958084E-2</v>
      </c>
      <c r="AI12" s="683" t="s">
        <v>404</v>
      </c>
      <c r="AJ12" s="702">
        <f>BL22</f>
        <v>39</v>
      </c>
      <c r="AK12" s="702">
        <f>BM22</f>
        <v>23</v>
      </c>
      <c r="AL12" s="702">
        <f>BN22</f>
        <v>95</v>
      </c>
      <c r="AM12" s="702">
        <f>BO22</f>
        <v>10</v>
      </c>
      <c r="AN12" s="702">
        <f>BP22</f>
        <v>167</v>
      </c>
      <c r="AP12" s="336" t="str">
        <f>CONCATENATE(AP10,AR10,AU10,AR11,AU11)</f>
        <v>規模別では、「10～29人」の事業所で、「常用雇用で再雇用」の割合が高い。</v>
      </c>
      <c r="BE12" s="7" t="s">
        <v>544</v>
      </c>
      <c r="BF12" s="96">
        <f t="shared" si="0"/>
        <v>0.19626168224299065</v>
      </c>
      <c r="BG12" s="72">
        <f t="shared" si="1"/>
        <v>9.3457943925233641E-2</v>
      </c>
      <c r="BH12" s="72">
        <f t="shared" si="2"/>
        <v>0.55140186915887845</v>
      </c>
      <c r="BI12" s="73">
        <f t="shared" si="3"/>
        <v>0.15887850467289719</v>
      </c>
      <c r="BK12" s="18" t="s">
        <v>544</v>
      </c>
      <c r="BL12" s="512">
        <f>+集計・資料②!S9</f>
        <v>21</v>
      </c>
      <c r="BM12" s="517">
        <f>+集計・資料②!T9</f>
        <v>10</v>
      </c>
      <c r="BN12" s="517">
        <f>+集計・資料②!U9</f>
        <v>59</v>
      </c>
      <c r="BO12" s="520">
        <f>+集計・資料②!V9</f>
        <v>17</v>
      </c>
      <c r="BP12" s="76">
        <f>+SUM(BL12:BO12)</f>
        <v>107</v>
      </c>
    </row>
    <row r="13" spans="1:68" ht="10.5" customHeight="1">
      <c r="B13" s="916"/>
      <c r="C13" s="916"/>
      <c r="D13" s="916"/>
      <c r="E13" s="916"/>
      <c r="F13" s="916"/>
      <c r="G13" s="916"/>
      <c r="H13" s="916"/>
      <c r="I13" s="916"/>
      <c r="J13" s="916"/>
      <c r="K13" s="916"/>
      <c r="L13" s="916"/>
      <c r="N13" s="436"/>
      <c r="O13" s="87"/>
      <c r="P13" s="87"/>
      <c r="Q13" s="87"/>
      <c r="R13" s="87"/>
      <c r="S13" s="87"/>
      <c r="T13" s="87"/>
      <c r="U13" s="87"/>
      <c r="V13" s="87"/>
      <c r="W13" s="87"/>
      <c r="X13" s="87"/>
      <c r="Y13" s="87"/>
      <c r="Z13" s="87"/>
      <c r="AA13" s="437"/>
      <c r="AC13" s="573" t="s">
        <v>405</v>
      </c>
      <c r="AD13" s="690">
        <f>BF21</f>
        <v>0.66666666666666663</v>
      </c>
      <c r="AE13" s="690">
        <f>BG21</f>
        <v>0</v>
      </c>
      <c r="AF13" s="681">
        <f>BH21</f>
        <v>0.16666666666666666</v>
      </c>
      <c r="AG13" s="681">
        <f>BI21</f>
        <v>0.16666666666666666</v>
      </c>
      <c r="AI13" s="573" t="s">
        <v>405</v>
      </c>
      <c r="AJ13" s="702">
        <f>BL21</f>
        <v>4</v>
      </c>
      <c r="AK13" s="702">
        <f>BM21</f>
        <v>0</v>
      </c>
      <c r="AL13" s="702">
        <f>BN21</f>
        <v>1</v>
      </c>
      <c r="AM13" s="702">
        <f>BO21</f>
        <v>1</v>
      </c>
      <c r="AN13" s="702">
        <f>BP21</f>
        <v>6</v>
      </c>
      <c r="BE13" s="7" t="s">
        <v>545</v>
      </c>
      <c r="BF13" s="96">
        <f t="shared" si="0"/>
        <v>0.21951219512195122</v>
      </c>
      <c r="BG13" s="72">
        <f t="shared" si="1"/>
        <v>0.16260162601626016</v>
      </c>
      <c r="BH13" s="72">
        <f t="shared" si="2"/>
        <v>0.54471544715447151</v>
      </c>
      <c r="BI13" s="73">
        <f t="shared" si="3"/>
        <v>7.3170731707317069E-2</v>
      </c>
      <c r="BK13" s="18" t="s">
        <v>545</v>
      </c>
      <c r="BL13" s="513">
        <f>+集計・資料②!S11</f>
        <v>27</v>
      </c>
      <c r="BM13" s="236">
        <f>+集計・資料②!T11</f>
        <v>20</v>
      </c>
      <c r="BN13" s="236">
        <f>+集計・資料②!U11</f>
        <v>67</v>
      </c>
      <c r="BO13" s="521">
        <f>+集計・資料②!V11</f>
        <v>9</v>
      </c>
      <c r="BP13" s="76">
        <f t="shared" ref="BP13:BP23" si="4">+SUM(BL13:BO13)</f>
        <v>123</v>
      </c>
    </row>
    <row r="14" spans="1:68" ht="10.5" customHeight="1">
      <c r="B14" s="916"/>
      <c r="C14" s="916"/>
      <c r="D14" s="916"/>
      <c r="E14" s="916"/>
      <c r="F14" s="916"/>
      <c r="G14" s="916"/>
      <c r="H14" s="916"/>
      <c r="I14" s="916"/>
      <c r="J14" s="916"/>
      <c r="K14" s="916"/>
      <c r="L14" s="916"/>
      <c r="N14" s="436"/>
      <c r="O14" s="87"/>
      <c r="P14" s="87"/>
      <c r="Q14" s="87"/>
      <c r="R14" s="87"/>
      <c r="S14" s="87"/>
      <c r="T14" s="87"/>
      <c r="U14" s="87"/>
      <c r="V14" s="87"/>
      <c r="W14" s="87"/>
      <c r="X14" s="87"/>
      <c r="Y14" s="87"/>
      <c r="Z14" s="87"/>
      <c r="AA14" s="437"/>
      <c r="AC14" s="683" t="s">
        <v>406</v>
      </c>
      <c r="AD14" s="690">
        <f>BF20</f>
        <v>0.23076923076923078</v>
      </c>
      <c r="AE14" s="690">
        <f>BG20</f>
        <v>7.6923076923076927E-2</v>
      </c>
      <c r="AF14" s="681">
        <f>BH20</f>
        <v>0.61538461538461542</v>
      </c>
      <c r="AG14" s="681">
        <f>BI20</f>
        <v>7.6923076923076927E-2</v>
      </c>
      <c r="AI14" s="683" t="s">
        <v>406</v>
      </c>
      <c r="AJ14" s="702">
        <f>BL20</f>
        <v>3</v>
      </c>
      <c r="AK14" s="702">
        <f>BM20</f>
        <v>1</v>
      </c>
      <c r="AL14" s="702">
        <f>BN20</f>
        <v>8</v>
      </c>
      <c r="AM14" s="702">
        <f>BO20</f>
        <v>1</v>
      </c>
      <c r="AN14" s="702">
        <f>BP20</f>
        <v>13</v>
      </c>
      <c r="AP14" s="780" t="s">
        <v>699</v>
      </c>
      <c r="AQ14" s="781"/>
      <c r="AR14" s="781"/>
      <c r="AS14" s="781"/>
      <c r="AT14" s="781"/>
      <c r="AU14" s="781"/>
      <c r="AV14" s="781"/>
      <c r="AW14" s="781"/>
      <c r="AX14" s="781"/>
      <c r="AY14" s="781"/>
      <c r="AZ14" s="781"/>
      <c r="BA14" s="781"/>
      <c r="BE14" s="7" t="s">
        <v>543</v>
      </c>
      <c r="BF14" s="96">
        <f t="shared" si="0"/>
        <v>0.30434782608695654</v>
      </c>
      <c r="BG14" s="72">
        <f t="shared" si="1"/>
        <v>0.2608695652173913</v>
      </c>
      <c r="BH14" s="72">
        <f t="shared" si="2"/>
        <v>0.43478260869565216</v>
      </c>
      <c r="BI14" s="73">
        <f t="shared" si="3"/>
        <v>0</v>
      </c>
      <c r="BK14" s="18" t="s">
        <v>543</v>
      </c>
      <c r="BL14" s="513">
        <f>+集計・資料②!S13</f>
        <v>7</v>
      </c>
      <c r="BM14" s="236">
        <f>+集計・資料②!T13</f>
        <v>6</v>
      </c>
      <c r="BN14" s="236">
        <f>+集計・資料②!U13</f>
        <v>10</v>
      </c>
      <c r="BO14" s="521">
        <f>+集計・資料②!V13</f>
        <v>0</v>
      </c>
      <c r="BP14" s="76">
        <f t="shared" si="4"/>
        <v>23</v>
      </c>
    </row>
    <row r="15" spans="1:68" ht="10.5" customHeight="1">
      <c r="B15" s="916"/>
      <c r="C15" s="916"/>
      <c r="D15" s="916"/>
      <c r="E15" s="916"/>
      <c r="F15" s="916"/>
      <c r="G15" s="916"/>
      <c r="H15" s="916"/>
      <c r="I15" s="916"/>
      <c r="J15" s="916"/>
      <c r="K15" s="916"/>
      <c r="L15" s="916"/>
      <c r="N15" s="436"/>
      <c r="O15" s="87"/>
      <c r="P15" s="87"/>
      <c r="Q15" s="87"/>
      <c r="R15" s="87"/>
      <c r="S15" s="87"/>
      <c r="T15" s="87"/>
      <c r="U15" s="87"/>
      <c r="V15" s="87"/>
      <c r="W15" s="87"/>
      <c r="X15" s="87"/>
      <c r="Y15" s="87"/>
      <c r="Z15" s="87"/>
      <c r="AA15" s="437"/>
      <c r="AC15" s="573" t="s">
        <v>407</v>
      </c>
      <c r="AD15" s="690">
        <f>BF19</f>
        <v>0.2</v>
      </c>
      <c r="AE15" s="690">
        <f>BG19</f>
        <v>7.8947368421052627E-2</v>
      </c>
      <c r="AF15" s="681">
        <f>BH19</f>
        <v>0.65789473684210531</v>
      </c>
      <c r="AG15" s="681">
        <f>BI19</f>
        <v>6.3157894736842107E-2</v>
      </c>
      <c r="AI15" s="573" t="s">
        <v>407</v>
      </c>
      <c r="AJ15" s="702">
        <f>BL19</f>
        <v>38</v>
      </c>
      <c r="AK15" s="702">
        <f>BM19</f>
        <v>15</v>
      </c>
      <c r="AL15" s="702">
        <f>BN19</f>
        <v>125</v>
      </c>
      <c r="AM15" s="702">
        <f>BO19</f>
        <v>12</v>
      </c>
      <c r="AN15" s="702">
        <f>BP19</f>
        <v>190</v>
      </c>
      <c r="AP15" s="833" t="str">
        <f>CONCATENATE("　",AP4,CHAR(10),"　",AP8,CHAR(10),"　",AP12)</f>
        <v>　出産･育児･介護等による退職者の再雇用について、「常用雇用で再雇用」と回答した事業所が全体で24.6%、「パートタイマー・アルバイトで再雇用」は11.4%となった。
　業種別では、「情報通信業」「医療・福祉」で「常用雇用で再雇用」の割合が高く、「教育・学習支援業」で「パートタイマ―・アルバイトで再雇用」の割合が高い。
　規模別では、「10～29人」の事業所で、「常用雇用で再雇用」の割合が高い。</v>
      </c>
      <c r="AQ15" s="833"/>
      <c r="AR15" s="833"/>
      <c r="AS15" s="833"/>
      <c r="AT15" s="833"/>
      <c r="AU15" s="833"/>
      <c r="AV15" s="833"/>
      <c r="AW15" s="833"/>
      <c r="AX15" s="833"/>
      <c r="AY15" s="833"/>
      <c r="AZ15" s="833"/>
      <c r="BA15" s="833"/>
      <c r="BE15" s="7" t="s">
        <v>542</v>
      </c>
      <c r="BF15" s="96">
        <f t="shared" si="0"/>
        <v>0.32</v>
      </c>
      <c r="BG15" s="72">
        <f t="shared" si="1"/>
        <v>0.23333333333333334</v>
      </c>
      <c r="BH15" s="72">
        <f t="shared" si="2"/>
        <v>0.4</v>
      </c>
      <c r="BI15" s="73">
        <f t="shared" si="3"/>
        <v>4.6666666666666669E-2</v>
      </c>
      <c r="BK15" s="18" t="s">
        <v>542</v>
      </c>
      <c r="BL15" s="513">
        <f>+集計・資料②!S15</f>
        <v>48</v>
      </c>
      <c r="BM15" s="236">
        <f>+集計・資料②!T15</f>
        <v>35</v>
      </c>
      <c r="BN15" s="236">
        <f>+集計・資料②!U15</f>
        <v>60</v>
      </c>
      <c r="BO15" s="521">
        <f>+集計・資料②!V15</f>
        <v>7</v>
      </c>
      <c r="BP15" s="76">
        <f t="shared" si="4"/>
        <v>150</v>
      </c>
    </row>
    <row r="16" spans="1:68" ht="10.5" customHeight="1">
      <c r="B16" s="916"/>
      <c r="C16" s="916"/>
      <c r="D16" s="916"/>
      <c r="E16" s="916"/>
      <c r="F16" s="916"/>
      <c r="G16" s="916"/>
      <c r="H16" s="916"/>
      <c r="I16" s="916"/>
      <c r="J16" s="916"/>
      <c r="K16" s="916"/>
      <c r="L16" s="916"/>
      <c r="N16" s="438"/>
      <c r="O16" s="439"/>
      <c r="P16" s="439"/>
      <c r="Q16" s="439"/>
      <c r="R16" s="439"/>
      <c r="S16" s="439"/>
      <c r="T16" s="439"/>
      <c r="U16" s="439"/>
      <c r="V16" s="439"/>
      <c r="W16" s="439"/>
      <c r="X16" s="439"/>
      <c r="Y16" s="439"/>
      <c r="Z16" s="439"/>
      <c r="AA16" s="440"/>
      <c r="AC16" s="683" t="s">
        <v>408</v>
      </c>
      <c r="AD16" s="690">
        <f>BF18</f>
        <v>0.3125</v>
      </c>
      <c r="AE16" s="690">
        <f>BG18</f>
        <v>6.25E-2</v>
      </c>
      <c r="AF16" s="681">
        <f>BH18</f>
        <v>0.625</v>
      </c>
      <c r="AG16" s="681">
        <f>BI18</f>
        <v>0</v>
      </c>
      <c r="AI16" s="683" t="s">
        <v>408</v>
      </c>
      <c r="AJ16" s="702">
        <f>BL18</f>
        <v>5</v>
      </c>
      <c r="AK16" s="702">
        <f>BM18</f>
        <v>1</v>
      </c>
      <c r="AL16" s="702">
        <f>BN18</f>
        <v>10</v>
      </c>
      <c r="AM16" s="702">
        <f>BO18</f>
        <v>0</v>
      </c>
      <c r="AN16" s="702">
        <f>BP18</f>
        <v>16</v>
      </c>
      <c r="AP16" s="833"/>
      <c r="AQ16" s="833"/>
      <c r="AR16" s="833"/>
      <c r="AS16" s="833"/>
      <c r="AT16" s="833"/>
      <c r="AU16" s="833"/>
      <c r="AV16" s="833"/>
      <c r="AW16" s="833"/>
      <c r="AX16" s="833"/>
      <c r="AY16" s="833"/>
      <c r="AZ16" s="833"/>
      <c r="BA16" s="833"/>
      <c r="BE16" s="7" t="s">
        <v>541</v>
      </c>
      <c r="BF16" s="96">
        <f t="shared" si="0"/>
        <v>0.12121212121212122</v>
      </c>
      <c r="BG16" s="72">
        <f t="shared" si="1"/>
        <v>0.15151515151515152</v>
      </c>
      <c r="BH16" s="72">
        <f t="shared" si="2"/>
        <v>0.63636363636363635</v>
      </c>
      <c r="BI16" s="73">
        <f t="shared" si="3"/>
        <v>9.0909090909090912E-2</v>
      </c>
      <c r="BK16" s="18" t="s">
        <v>541</v>
      </c>
      <c r="BL16" s="513">
        <f>+集計・資料②!S17</f>
        <v>4</v>
      </c>
      <c r="BM16" s="236">
        <f>+集計・資料②!T17</f>
        <v>5</v>
      </c>
      <c r="BN16" s="236">
        <f>+集計・資料②!U17</f>
        <v>21</v>
      </c>
      <c r="BO16" s="521">
        <f>+集計・資料②!V17</f>
        <v>3</v>
      </c>
      <c r="BP16" s="76">
        <f t="shared" si="4"/>
        <v>33</v>
      </c>
    </row>
    <row r="17" spans="1:69" ht="10.5" customHeight="1">
      <c r="B17" s="917"/>
      <c r="C17" s="917"/>
      <c r="D17" s="917"/>
      <c r="E17" s="917"/>
      <c r="F17" s="917"/>
      <c r="G17" s="917"/>
      <c r="H17" s="917"/>
      <c r="I17" s="917"/>
      <c r="J17" s="917"/>
      <c r="K17" s="917"/>
      <c r="L17" s="917"/>
      <c r="O17" s="87"/>
      <c r="P17" s="87"/>
      <c r="Q17" s="87"/>
      <c r="R17" s="87"/>
      <c r="S17" s="87"/>
      <c r="T17" s="87"/>
      <c r="U17" s="87"/>
      <c r="V17" s="87"/>
      <c r="W17" s="87"/>
      <c r="X17" s="87"/>
      <c r="Y17" s="87"/>
      <c r="Z17" s="87"/>
      <c r="AA17" s="87"/>
      <c r="AC17" s="573" t="s">
        <v>409</v>
      </c>
      <c r="AD17" s="690">
        <f>BF17</f>
        <v>0.1111111111111111</v>
      </c>
      <c r="AE17" s="690">
        <f>BG17</f>
        <v>0</v>
      </c>
      <c r="AF17" s="681">
        <f>BH17</f>
        <v>0.72222222222222221</v>
      </c>
      <c r="AG17" s="681">
        <f>BI17</f>
        <v>0.16666666666666666</v>
      </c>
      <c r="AI17" s="573" t="s">
        <v>409</v>
      </c>
      <c r="AJ17" s="702">
        <f>BL17</f>
        <v>2</v>
      </c>
      <c r="AK17" s="702">
        <f>BM17</f>
        <v>0</v>
      </c>
      <c r="AL17" s="702">
        <f>BN17</f>
        <v>13</v>
      </c>
      <c r="AM17" s="702">
        <f>BO17</f>
        <v>3</v>
      </c>
      <c r="AN17" s="702">
        <f>BP17</f>
        <v>18</v>
      </c>
      <c r="AP17" s="833"/>
      <c r="AQ17" s="833"/>
      <c r="AR17" s="833"/>
      <c r="AS17" s="833"/>
      <c r="AT17" s="833"/>
      <c r="AU17" s="833"/>
      <c r="AV17" s="833"/>
      <c r="AW17" s="833"/>
      <c r="AX17" s="833"/>
      <c r="AY17" s="833"/>
      <c r="AZ17" s="833"/>
      <c r="BA17" s="833"/>
      <c r="BE17" s="7" t="s">
        <v>546</v>
      </c>
      <c r="BF17" s="96">
        <f t="shared" si="0"/>
        <v>0.1111111111111111</v>
      </c>
      <c r="BG17" s="72">
        <f t="shared" si="1"/>
        <v>0</v>
      </c>
      <c r="BH17" s="72">
        <f t="shared" si="2"/>
        <v>0.72222222222222221</v>
      </c>
      <c r="BI17" s="73">
        <f t="shared" si="3"/>
        <v>0.16666666666666666</v>
      </c>
      <c r="BK17" s="18" t="s">
        <v>546</v>
      </c>
      <c r="BL17" s="514">
        <f>+集計・資料②!S19</f>
        <v>2</v>
      </c>
      <c r="BM17" s="518">
        <f>+集計・資料②!T19</f>
        <v>0</v>
      </c>
      <c r="BN17" s="518">
        <f>+集計・資料②!U19</f>
        <v>13</v>
      </c>
      <c r="BO17" s="522">
        <f>+集計・資料②!V19</f>
        <v>3</v>
      </c>
      <c r="BP17" s="76">
        <f t="shared" si="4"/>
        <v>18</v>
      </c>
    </row>
    <row r="18" spans="1:69" ht="10.5" customHeight="1">
      <c r="A18" s="433"/>
      <c r="B18" s="434"/>
      <c r="C18" s="434"/>
      <c r="D18" s="434"/>
      <c r="E18" s="434"/>
      <c r="F18" s="434"/>
      <c r="G18" s="434"/>
      <c r="H18" s="434"/>
      <c r="I18" s="434"/>
      <c r="J18" s="434"/>
      <c r="K18" s="434"/>
      <c r="L18" s="434"/>
      <c r="M18" s="434"/>
      <c r="N18" s="434"/>
      <c r="O18" s="434"/>
      <c r="P18" s="434"/>
      <c r="Q18" s="434"/>
      <c r="R18" s="434"/>
      <c r="S18" s="434"/>
      <c r="T18" s="434"/>
      <c r="U18" s="434"/>
      <c r="V18" s="434"/>
      <c r="W18" s="434"/>
      <c r="X18" s="434"/>
      <c r="Y18" s="434"/>
      <c r="Z18" s="434"/>
      <c r="AA18" s="435"/>
      <c r="AC18" s="683" t="s">
        <v>410</v>
      </c>
      <c r="AD18" s="690">
        <f>BF16</f>
        <v>0.12121212121212122</v>
      </c>
      <c r="AE18" s="690">
        <f>BG16</f>
        <v>0.15151515151515152</v>
      </c>
      <c r="AF18" s="681">
        <f>BH16</f>
        <v>0.63636363636363635</v>
      </c>
      <c r="AG18" s="681">
        <f>BI16</f>
        <v>9.0909090909090912E-2</v>
      </c>
      <c r="AI18" s="683" t="s">
        <v>410</v>
      </c>
      <c r="AJ18" s="702">
        <f>BL16</f>
        <v>4</v>
      </c>
      <c r="AK18" s="702">
        <f>BM16</f>
        <v>5</v>
      </c>
      <c r="AL18" s="702">
        <f>BN16</f>
        <v>21</v>
      </c>
      <c r="AM18" s="702">
        <f>BO16</f>
        <v>3</v>
      </c>
      <c r="AN18" s="702">
        <f>BP16</f>
        <v>33</v>
      </c>
      <c r="AP18" s="833"/>
      <c r="AQ18" s="833"/>
      <c r="AR18" s="833"/>
      <c r="AS18" s="833"/>
      <c r="AT18" s="833"/>
      <c r="AU18" s="833"/>
      <c r="AV18" s="833"/>
      <c r="AW18" s="833"/>
      <c r="AX18" s="833"/>
      <c r="AY18" s="833"/>
      <c r="AZ18" s="833"/>
      <c r="BA18" s="833"/>
      <c r="BE18" s="7" t="s">
        <v>540</v>
      </c>
      <c r="BF18" s="96">
        <f t="shared" si="0"/>
        <v>0.3125</v>
      </c>
      <c r="BG18" s="72">
        <f t="shared" si="1"/>
        <v>6.25E-2</v>
      </c>
      <c r="BH18" s="72">
        <f t="shared" si="2"/>
        <v>0.625</v>
      </c>
      <c r="BI18" s="73">
        <f t="shared" si="3"/>
        <v>0</v>
      </c>
      <c r="BK18" s="18" t="s">
        <v>540</v>
      </c>
      <c r="BL18" s="512">
        <f>+集計・資料②!S21</f>
        <v>5</v>
      </c>
      <c r="BM18" s="517">
        <f>+集計・資料②!T21</f>
        <v>1</v>
      </c>
      <c r="BN18" s="517">
        <f>+集計・資料②!U21</f>
        <v>10</v>
      </c>
      <c r="BO18" s="520">
        <f>+集計・資料②!V21</f>
        <v>0</v>
      </c>
      <c r="BP18" s="76">
        <f t="shared" si="4"/>
        <v>16</v>
      </c>
    </row>
    <row r="19" spans="1:69" ht="10.5" customHeight="1">
      <c r="A19" s="436"/>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437"/>
      <c r="AC19" s="573" t="s">
        <v>411</v>
      </c>
      <c r="AD19" s="690">
        <f>BF15</f>
        <v>0.32</v>
      </c>
      <c r="AE19" s="757">
        <f>BG15</f>
        <v>0.23333333333333334</v>
      </c>
      <c r="AF19" s="681">
        <f>BH15</f>
        <v>0.4</v>
      </c>
      <c r="AG19" s="681">
        <f>BI15</f>
        <v>4.6666666666666669E-2</v>
      </c>
      <c r="AI19" s="573" t="s">
        <v>411</v>
      </c>
      <c r="AJ19" s="702">
        <f>BL15</f>
        <v>48</v>
      </c>
      <c r="AK19" s="702">
        <f>BM15</f>
        <v>35</v>
      </c>
      <c r="AL19" s="702">
        <f>BN15</f>
        <v>60</v>
      </c>
      <c r="AM19" s="702">
        <f>BO15</f>
        <v>7</v>
      </c>
      <c r="AN19" s="702">
        <f>BP15</f>
        <v>150</v>
      </c>
      <c r="AP19" s="833"/>
      <c r="AQ19" s="833"/>
      <c r="AR19" s="833"/>
      <c r="AS19" s="833"/>
      <c r="AT19" s="833"/>
      <c r="AU19" s="833"/>
      <c r="AV19" s="833"/>
      <c r="AW19" s="833"/>
      <c r="AX19" s="833"/>
      <c r="AY19" s="833"/>
      <c r="AZ19" s="833"/>
      <c r="BA19" s="833"/>
      <c r="BE19" s="7" t="s">
        <v>539</v>
      </c>
      <c r="BF19" s="96">
        <f t="shared" si="0"/>
        <v>0.2</v>
      </c>
      <c r="BG19" s="72">
        <f t="shared" si="1"/>
        <v>7.8947368421052627E-2</v>
      </c>
      <c r="BH19" s="72">
        <f t="shared" si="2"/>
        <v>0.65789473684210531</v>
      </c>
      <c r="BI19" s="73">
        <f t="shared" si="3"/>
        <v>6.3157894736842107E-2</v>
      </c>
      <c r="BK19" s="18" t="s">
        <v>539</v>
      </c>
      <c r="BL19" s="513">
        <f>+集計・資料②!S23</f>
        <v>38</v>
      </c>
      <c r="BM19" s="236">
        <f>+集計・資料②!T23</f>
        <v>15</v>
      </c>
      <c r="BN19" s="236">
        <f>+集計・資料②!U23</f>
        <v>125</v>
      </c>
      <c r="BO19" s="521">
        <f>+集計・資料②!V23</f>
        <v>12</v>
      </c>
      <c r="BP19" s="76">
        <f t="shared" si="4"/>
        <v>190</v>
      </c>
    </row>
    <row r="20" spans="1:69" ht="10.5" customHeight="1">
      <c r="A20" s="436"/>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437"/>
      <c r="AC20" s="683" t="s">
        <v>412</v>
      </c>
      <c r="AD20" s="690">
        <f>BF14</f>
        <v>0.30434782608695654</v>
      </c>
      <c r="AE20" s="690">
        <f>BG14</f>
        <v>0.2608695652173913</v>
      </c>
      <c r="AF20" s="681">
        <f>BH14</f>
        <v>0.43478260869565216</v>
      </c>
      <c r="AG20" s="681">
        <f>BI14</f>
        <v>0</v>
      </c>
      <c r="AI20" s="683" t="s">
        <v>412</v>
      </c>
      <c r="AJ20" s="702">
        <f>BL14</f>
        <v>7</v>
      </c>
      <c r="AK20" s="702">
        <f>BM14</f>
        <v>6</v>
      </c>
      <c r="AL20" s="702">
        <f>BN14</f>
        <v>10</v>
      </c>
      <c r="AM20" s="702">
        <f>BO14</f>
        <v>0</v>
      </c>
      <c r="AN20" s="702">
        <f>BP14</f>
        <v>23</v>
      </c>
      <c r="AP20" s="833"/>
      <c r="AQ20" s="833"/>
      <c r="AR20" s="833"/>
      <c r="AS20" s="833"/>
      <c r="AT20" s="833"/>
      <c r="AU20" s="833"/>
      <c r="AV20" s="833"/>
      <c r="AW20" s="833"/>
      <c r="AX20" s="833"/>
      <c r="AY20" s="833"/>
      <c r="AZ20" s="833"/>
      <c r="BA20" s="833"/>
      <c r="BE20" s="7" t="s">
        <v>538</v>
      </c>
      <c r="BF20" s="96">
        <f t="shared" si="0"/>
        <v>0.23076923076923078</v>
      </c>
      <c r="BG20" s="72">
        <f t="shared" si="1"/>
        <v>7.6923076923076927E-2</v>
      </c>
      <c r="BH20" s="72">
        <f t="shared" si="2"/>
        <v>0.61538461538461542</v>
      </c>
      <c r="BI20" s="73">
        <f t="shared" si="3"/>
        <v>7.6923076923076927E-2</v>
      </c>
      <c r="BK20" s="18" t="s">
        <v>538</v>
      </c>
      <c r="BL20" s="513">
        <f>+集計・資料②!S25</f>
        <v>3</v>
      </c>
      <c r="BM20" s="236">
        <f>+集計・資料②!T25</f>
        <v>1</v>
      </c>
      <c r="BN20" s="236">
        <f>+集計・資料②!U25</f>
        <v>8</v>
      </c>
      <c r="BO20" s="521">
        <f>+集計・資料②!V25</f>
        <v>1</v>
      </c>
      <c r="BP20" s="76">
        <f t="shared" si="4"/>
        <v>13</v>
      </c>
    </row>
    <row r="21" spans="1:69" ht="10.5" customHeight="1">
      <c r="A21" s="436"/>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437"/>
      <c r="AC21" s="573" t="s">
        <v>413</v>
      </c>
      <c r="AD21" s="690">
        <f>BF13</f>
        <v>0.21951219512195122</v>
      </c>
      <c r="AE21" s="690">
        <f>BG13</f>
        <v>0.16260162601626016</v>
      </c>
      <c r="AF21" s="681">
        <f>BH13</f>
        <v>0.54471544715447151</v>
      </c>
      <c r="AG21" s="681">
        <f>BI13</f>
        <v>7.3170731707317069E-2</v>
      </c>
      <c r="AI21" s="573" t="s">
        <v>413</v>
      </c>
      <c r="AJ21" s="702">
        <f>BL13</f>
        <v>27</v>
      </c>
      <c r="AK21" s="702">
        <f>BM13</f>
        <v>20</v>
      </c>
      <c r="AL21" s="702">
        <f>BN13</f>
        <v>67</v>
      </c>
      <c r="AM21" s="702">
        <f>BO13</f>
        <v>9</v>
      </c>
      <c r="AN21" s="702">
        <f>BP13</f>
        <v>123</v>
      </c>
      <c r="AP21" s="833"/>
      <c r="AQ21" s="833"/>
      <c r="AR21" s="833"/>
      <c r="AS21" s="833"/>
      <c r="AT21" s="833"/>
      <c r="AU21" s="833"/>
      <c r="AV21" s="833"/>
      <c r="AW21" s="833"/>
      <c r="AX21" s="833"/>
      <c r="AY21" s="833"/>
      <c r="AZ21" s="833"/>
      <c r="BA21" s="833"/>
      <c r="BE21" s="7" t="s">
        <v>537</v>
      </c>
      <c r="BF21" s="96">
        <f t="shared" si="0"/>
        <v>0.66666666666666663</v>
      </c>
      <c r="BG21" s="72">
        <f t="shared" si="1"/>
        <v>0</v>
      </c>
      <c r="BH21" s="72">
        <f t="shared" si="2"/>
        <v>0.16666666666666666</v>
      </c>
      <c r="BI21" s="73">
        <f t="shared" si="3"/>
        <v>0.16666666666666666</v>
      </c>
      <c r="BK21" s="18" t="s">
        <v>537</v>
      </c>
      <c r="BL21" s="514">
        <f>+集計・資料②!S27</f>
        <v>4</v>
      </c>
      <c r="BM21" s="518">
        <f>+集計・資料②!T27</f>
        <v>0</v>
      </c>
      <c r="BN21" s="518">
        <f>+集計・資料②!U27</f>
        <v>1</v>
      </c>
      <c r="BO21" s="522">
        <f>+集計・資料②!V27</f>
        <v>1</v>
      </c>
      <c r="BP21" s="76">
        <f t="shared" si="4"/>
        <v>6</v>
      </c>
    </row>
    <row r="22" spans="1:69" ht="10.5" customHeight="1">
      <c r="A22" s="436"/>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437"/>
      <c r="AC22" s="683" t="s">
        <v>414</v>
      </c>
      <c r="AD22" s="690">
        <f>BF12</f>
        <v>0.19626168224299065</v>
      </c>
      <c r="AE22" s="690">
        <f>BG12</f>
        <v>9.3457943925233641E-2</v>
      </c>
      <c r="AF22" s="681">
        <f>BH12</f>
        <v>0.55140186915887845</v>
      </c>
      <c r="AG22" s="681">
        <f>BI12</f>
        <v>0.15887850467289719</v>
      </c>
      <c r="AI22" s="683" t="s">
        <v>414</v>
      </c>
      <c r="AJ22" s="702">
        <f>BL12</f>
        <v>21</v>
      </c>
      <c r="AK22" s="702">
        <f>BM12</f>
        <v>10</v>
      </c>
      <c r="AL22" s="702">
        <f>BN12</f>
        <v>59</v>
      </c>
      <c r="AM22" s="702">
        <f>BO12</f>
        <v>17</v>
      </c>
      <c r="AN22" s="702">
        <f>BP12</f>
        <v>107</v>
      </c>
      <c r="AP22" s="833"/>
      <c r="AQ22" s="833"/>
      <c r="AR22" s="833"/>
      <c r="AS22" s="833"/>
      <c r="AT22" s="833"/>
      <c r="AU22" s="833"/>
      <c r="AV22" s="833"/>
      <c r="AW22" s="833"/>
      <c r="AX22" s="833"/>
      <c r="AY22" s="833"/>
      <c r="AZ22" s="833"/>
      <c r="BA22" s="833"/>
      <c r="BE22" s="16" t="s">
        <v>547</v>
      </c>
      <c r="BF22" s="96">
        <f t="shared" si="0"/>
        <v>0.23353293413173654</v>
      </c>
      <c r="BG22" s="72">
        <f t="shared" si="1"/>
        <v>0.1377245508982036</v>
      </c>
      <c r="BH22" s="72">
        <f t="shared" si="2"/>
        <v>0.56886227544910184</v>
      </c>
      <c r="BI22" s="73">
        <f t="shared" si="3"/>
        <v>5.9880239520958084E-2</v>
      </c>
      <c r="BK22" s="19" t="s">
        <v>547</v>
      </c>
      <c r="BL22" s="513">
        <f>+集計・資料②!S29</f>
        <v>39</v>
      </c>
      <c r="BM22" s="236">
        <f>+集計・資料②!T29</f>
        <v>23</v>
      </c>
      <c r="BN22" s="236">
        <f>+集計・資料②!U29</f>
        <v>95</v>
      </c>
      <c r="BO22" s="521">
        <f>+集計・資料②!V29</f>
        <v>10</v>
      </c>
      <c r="BP22" s="76">
        <f t="shared" si="4"/>
        <v>167</v>
      </c>
    </row>
    <row r="23" spans="1:69" ht="11.25" customHeight="1" thickBot="1">
      <c r="A23" s="436"/>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437"/>
      <c r="AC23" s="573" t="s">
        <v>23</v>
      </c>
      <c r="AD23" s="681" t="e">
        <f>BF11</f>
        <v>#DIV/0!</v>
      </c>
      <c r="AE23" s="681" t="e">
        <f>BG11</f>
        <v>#DIV/0!</v>
      </c>
      <c r="AF23" s="681" t="e">
        <f>BH11</f>
        <v>#DIV/0!</v>
      </c>
      <c r="AG23" s="681" t="e">
        <f>BI11</f>
        <v>#DIV/0!</v>
      </c>
      <c r="AI23" s="573" t="s">
        <v>23</v>
      </c>
      <c r="AJ23" s="702">
        <f>BL11</f>
        <v>0</v>
      </c>
      <c r="AK23" s="702">
        <f>BM11</f>
        <v>0</v>
      </c>
      <c r="AL23" s="702">
        <f>BN11</f>
        <v>0</v>
      </c>
      <c r="AM23" s="702">
        <f>BO11</f>
        <v>0</v>
      </c>
      <c r="AN23" s="702">
        <f>BP11</f>
        <v>0</v>
      </c>
      <c r="AP23" s="833"/>
      <c r="AQ23" s="833"/>
      <c r="AR23" s="833"/>
      <c r="AS23" s="833"/>
      <c r="AT23" s="833"/>
      <c r="AU23" s="833"/>
      <c r="AV23" s="833"/>
      <c r="AW23" s="833"/>
      <c r="AX23" s="833"/>
      <c r="AY23" s="833"/>
      <c r="AZ23" s="833"/>
      <c r="BA23" s="833"/>
      <c r="BE23" s="10" t="s">
        <v>548</v>
      </c>
      <c r="BF23" s="55">
        <f t="shared" si="0"/>
        <v>0.29074889867841408</v>
      </c>
      <c r="BG23" s="56">
        <f t="shared" si="1"/>
        <v>2.643171806167401E-2</v>
      </c>
      <c r="BH23" s="56">
        <f t="shared" si="2"/>
        <v>0.59471365638766516</v>
      </c>
      <c r="BI23" s="57">
        <f t="shared" si="3"/>
        <v>8.8105726872246701E-2</v>
      </c>
      <c r="BK23" s="21" t="s">
        <v>548</v>
      </c>
      <c r="BL23" s="515">
        <f>+集計・資料②!S31</f>
        <v>66</v>
      </c>
      <c r="BM23" s="244">
        <f>+集計・資料②!T31</f>
        <v>6</v>
      </c>
      <c r="BN23" s="244">
        <f>+集計・資料②!U31</f>
        <v>135</v>
      </c>
      <c r="BO23" s="523">
        <f>+集計・資料②!V31</f>
        <v>20</v>
      </c>
      <c r="BP23" s="81">
        <f t="shared" si="4"/>
        <v>227</v>
      </c>
    </row>
    <row r="24" spans="1:69" ht="12" customHeight="1" thickTop="1" thickBot="1">
      <c r="A24" s="436"/>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437"/>
      <c r="AI24" s="575" t="s">
        <v>556</v>
      </c>
      <c r="AJ24" s="702">
        <f>SUM(AJ11:AJ23)</f>
        <v>264</v>
      </c>
      <c r="AK24" s="702">
        <f>SUM(AK11:AK23)</f>
        <v>122</v>
      </c>
      <c r="AL24" s="702">
        <f>SUM(AL11:AL23)</f>
        <v>604</v>
      </c>
      <c r="AM24" s="702">
        <f>SUM(AM11:AM23)</f>
        <v>83</v>
      </c>
      <c r="AN24" s="702">
        <f>SUM(AN11:AN23)</f>
        <v>1073</v>
      </c>
      <c r="AP24" s="833"/>
      <c r="AQ24" s="833"/>
      <c r="AR24" s="833"/>
      <c r="AS24" s="833"/>
      <c r="AT24" s="833"/>
      <c r="AU24" s="833"/>
      <c r="AV24" s="833"/>
      <c r="AW24" s="833"/>
      <c r="AX24" s="833"/>
      <c r="AY24" s="833"/>
      <c r="AZ24" s="833"/>
      <c r="BA24" s="833"/>
      <c r="BK24" s="37" t="s">
        <v>556</v>
      </c>
      <c r="BL24" s="516">
        <f>+集計・資料②!S33</f>
        <v>264</v>
      </c>
      <c r="BM24" s="532">
        <f>+集計・資料②!T33</f>
        <v>122</v>
      </c>
      <c r="BN24" s="532">
        <f>+集計・資料②!U33</f>
        <v>604</v>
      </c>
      <c r="BO24" s="524">
        <f>+集計・資料②!V33</f>
        <v>83</v>
      </c>
      <c r="BP24" s="138">
        <f>+SUM(BL24:BO24)</f>
        <v>1073</v>
      </c>
    </row>
    <row r="25" spans="1:69" ht="10.5" customHeight="1">
      <c r="A25" s="436"/>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437"/>
      <c r="AM25" s="87"/>
      <c r="AN25" s="87"/>
      <c r="AP25" s="833"/>
      <c r="AQ25" s="833"/>
      <c r="AR25" s="833"/>
      <c r="AS25" s="833"/>
      <c r="AT25" s="833"/>
      <c r="AU25" s="833"/>
      <c r="AV25" s="833"/>
      <c r="AW25" s="833"/>
      <c r="AX25" s="833"/>
      <c r="AY25" s="833"/>
      <c r="AZ25" s="833"/>
      <c r="BA25" s="833"/>
      <c r="BO25" s="525"/>
      <c r="BP25" s="525"/>
    </row>
    <row r="26" spans="1:69" ht="10.5" customHeight="1">
      <c r="A26" s="436"/>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437"/>
      <c r="AC26" s="880" t="s">
        <v>330</v>
      </c>
      <c r="AD26" s="880"/>
      <c r="AE26" s="880"/>
      <c r="AF26" s="880"/>
      <c r="AG26" s="880"/>
      <c r="AH26" s="880"/>
      <c r="AI26" s="914" t="s">
        <v>84</v>
      </c>
      <c r="AJ26" s="914"/>
      <c r="AK26" s="914"/>
      <c r="AL26" s="914"/>
      <c r="AM26" s="914"/>
      <c r="AN26" s="914"/>
      <c r="AP26" s="833"/>
      <c r="AQ26" s="833"/>
      <c r="AR26" s="833"/>
      <c r="AS26" s="833"/>
      <c r="AT26" s="833"/>
      <c r="AU26" s="833"/>
      <c r="AV26" s="833"/>
      <c r="AW26" s="833"/>
      <c r="AX26" s="833"/>
      <c r="AY26" s="833"/>
      <c r="AZ26" s="833"/>
      <c r="BA26" s="833"/>
      <c r="BE26" s="880" t="s">
        <v>330</v>
      </c>
      <c r="BF26" s="880"/>
      <c r="BG26" s="880"/>
      <c r="BH26" s="880"/>
      <c r="BI26" s="880"/>
      <c r="BJ26" s="880"/>
      <c r="BK26" s="914" t="s">
        <v>84</v>
      </c>
      <c r="BL26" s="914"/>
      <c r="BM26" s="914"/>
      <c r="BN26" s="914"/>
      <c r="BO26" s="914"/>
      <c r="BP26" s="914"/>
      <c r="BQ26" s="527"/>
    </row>
    <row r="27" spans="1:69">
      <c r="A27" s="436"/>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437"/>
      <c r="AC27" s="880"/>
      <c r="AD27" s="880"/>
      <c r="AE27" s="880"/>
      <c r="AF27" s="880"/>
      <c r="AG27" s="880"/>
      <c r="AH27" s="880"/>
      <c r="AI27" s="914"/>
      <c r="AJ27" s="914"/>
      <c r="AK27" s="914"/>
      <c r="AL27" s="914"/>
      <c r="AM27" s="914"/>
      <c r="AN27" s="914"/>
      <c r="AP27" s="833"/>
      <c r="AQ27" s="833"/>
      <c r="AR27" s="833"/>
      <c r="AS27" s="833"/>
      <c r="AT27" s="833"/>
      <c r="AU27" s="833"/>
      <c r="AV27" s="833"/>
      <c r="AW27" s="833"/>
      <c r="AX27" s="833"/>
      <c r="AY27" s="833"/>
      <c r="AZ27" s="833"/>
      <c r="BA27" s="833"/>
      <c r="BE27" s="880"/>
      <c r="BF27" s="880"/>
      <c r="BG27" s="880"/>
      <c r="BH27" s="880"/>
      <c r="BI27" s="880"/>
      <c r="BJ27" s="880"/>
      <c r="BK27" s="914"/>
      <c r="BL27" s="914"/>
      <c r="BM27" s="914"/>
      <c r="BN27" s="914"/>
      <c r="BO27" s="914"/>
      <c r="BP27" s="914"/>
      <c r="BQ27" s="87"/>
    </row>
    <row r="28" spans="1:69" ht="11.25" thickBot="1">
      <c r="A28" s="436"/>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437"/>
    </row>
    <row r="29" spans="1:69" ht="27.75" thickBot="1">
      <c r="A29" s="436"/>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437"/>
      <c r="AC29" s="575" t="s">
        <v>8</v>
      </c>
      <c r="AD29" s="602" t="s">
        <v>327</v>
      </c>
      <c r="AE29" s="602" t="s">
        <v>328</v>
      </c>
      <c r="AF29" s="576" t="s">
        <v>295</v>
      </c>
      <c r="AG29" s="575" t="s">
        <v>401</v>
      </c>
      <c r="AI29" s="575" t="s">
        <v>8</v>
      </c>
      <c r="AJ29" s="602" t="s">
        <v>327</v>
      </c>
      <c r="AK29" s="602" t="s">
        <v>328</v>
      </c>
      <c r="AL29" s="576" t="s">
        <v>295</v>
      </c>
      <c r="AM29" s="575" t="s">
        <v>401</v>
      </c>
      <c r="AN29" s="575" t="s">
        <v>558</v>
      </c>
      <c r="BE29" s="31" t="s">
        <v>8</v>
      </c>
      <c r="BF29" s="530" t="s">
        <v>327</v>
      </c>
      <c r="BG29" s="531" t="s">
        <v>328</v>
      </c>
      <c r="BH29" s="529" t="s">
        <v>326</v>
      </c>
      <c r="BI29" s="30" t="s">
        <v>401</v>
      </c>
      <c r="BK29" s="31" t="s">
        <v>8</v>
      </c>
      <c r="BL29" s="530" t="s">
        <v>327</v>
      </c>
      <c r="BM29" s="531" t="s">
        <v>328</v>
      </c>
      <c r="BN29" s="529" t="s">
        <v>326</v>
      </c>
      <c r="BO29" s="43" t="s">
        <v>401</v>
      </c>
      <c r="BP29" s="103" t="s">
        <v>558</v>
      </c>
    </row>
    <row r="30" spans="1:69">
      <c r="A30" s="436"/>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437"/>
      <c r="AC30" s="577" t="s">
        <v>415</v>
      </c>
      <c r="AD30" s="690">
        <f>BF35</f>
        <v>0.14495798319327732</v>
      </c>
      <c r="AE30" s="690">
        <f>BG35</f>
        <v>0.12394957983193278</v>
      </c>
      <c r="AF30" s="681">
        <f>BH35</f>
        <v>0.61764705882352944</v>
      </c>
      <c r="AG30" s="681">
        <f>BI35</f>
        <v>0.1134453781512605</v>
      </c>
      <c r="AI30" s="577" t="s">
        <v>415</v>
      </c>
      <c r="AJ30" s="689">
        <f>BL35</f>
        <v>69</v>
      </c>
      <c r="AK30" s="689">
        <f>BM35</f>
        <v>59</v>
      </c>
      <c r="AL30" s="689">
        <f>BN35</f>
        <v>294</v>
      </c>
      <c r="AM30" s="689">
        <f>BO35</f>
        <v>54</v>
      </c>
      <c r="AN30" s="689">
        <f>BP35</f>
        <v>476</v>
      </c>
      <c r="BE30" s="67" t="s">
        <v>555</v>
      </c>
      <c r="BF30" s="90">
        <f t="shared" ref="BF30:BI35" si="5">+BL30/$BP30</f>
        <v>0.2857142857142857</v>
      </c>
      <c r="BG30" s="46">
        <f t="shared" si="5"/>
        <v>0</v>
      </c>
      <c r="BH30" s="46">
        <f t="shared" si="5"/>
        <v>0.7142857142857143</v>
      </c>
      <c r="BI30" s="91">
        <f t="shared" si="5"/>
        <v>0</v>
      </c>
      <c r="BK30" s="67" t="s">
        <v>555</v>
      </c>
      <c r="BL30" s="533">
        <f>集計・資料②!S41</f>
        <v>2</v>
      </c>
      <c r="BM30" s="93">
        <f>集計・資料②!T41</f>
        <v>0</v>
      </c>
      <c r="BN30" s="93">
        <f>集計・資料②!U41</f>
        <v>5</v>
      </c>
      <c r="BO30" s="536">
        <f>集計・資料②!V41</f>
        <v>0</v>
      </c>
      <c r="BP30" s="510">
        <f t="shared" ref="BP30:BP35" si="6">+SUM(BL30:BO30)</f>
        <v>7</v>
      </c>
    </row>
    <row r="31" spans="1:69">
      <c r="A31" s="436"/>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437"/>
      <c r="AC31" s="577" t="s">
        <v>416</v>
      </c>
      <c r="AD31" s="690">
        <f>BF34</f>
        <v>0.25249169435215946</v>
      </c>
      <c r="AE31" s="690">
        <f>BG34</f>
        <v>0.11627906976744186</v>
      </c>
      <c r="AF31" s="681">
        <f>BH34</f>
        <v>0.5714285714285714</v>
      </c>
      <c r="AG31" s="681">
        <f>BI34</f>
        <v>5.9800664451827246E-2</v>
      </c>
      <c r="AI31" s="577" t="s">
        <v>416</v>
      </c>
      <c r="AJ31" s="689">
        <f>BL34</f>
        <v>76</v>
      </c>
      <c r="AK31" s="689">
        <f>BM34</f>
        <v>35</v>
      </c>
      <c r="AL31" s="689">
        <f>BN34</f>
        <v>172</v>
      </c>
      <c r="AM31" s="689">
        <f>BO34</f>
        <v>18</v>
      </c>
      <c r="AN31" s="689">
        <f>BP34</f>
        <v>301</v>
      </c>
      <c r="BE31" s="70" t="s">
        <v>432</v>
      </c>
      <c r="BF31" s="96">
        <f t="shared" si="5"/>
        <v>0.14285714285714285</v>
      </c>
      <c r="BG31" s="72">
        <f t="shared" si="5"/>
        <v>7.1428571428571425E-2</v>
      </c>
      <c r="BH31" s="72">
        <f t="shared" si="5"/>
        <v>0.7857142857142857</v>
      </c>
      <c r="BI31" s="73">
        <f t="shared" si="5"/>
        <v>0</v>
      </c>
      <c r="BK31" s="70" t="s">
        <v>432</v>
      </c>
      <c r="BL31" s="534">
        <f>集計・資料②!S43</f>
        <v>2</v>
      </c>
      <c r="BM31" s="49">
        <f>集計・資料②!T43</f>
        <v>1</v>
      </c>
      <c r="BN31" s="49">
        <f>集計・資料②!U43</f>
        <v>11</v>
      </c>
      <c r="BO31" s="68">
        <f>集計・資料②!V43</f>
        <v>0</v>
      </c>
      <c r="BP31" s="76">
        <f t="shared" si="6"/>
        <v>14</v>
      </c>
    </row>
    <row r="32" spans="1:69">
      <c r="A32" s="436"/>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437"/>
      <c r="AC32" s="577" t="s">
        <v>417</v>
      </c>
      <c r="AD32" s="690">
        <f>BF33</f>
        <v>0.43209876543209874</v>
      </c>
      <c r="AE32" s="690">
        <f>BG33</f>
        <v>9.8765432098765427E-2</v>
      </c>
      <c r="AF32" s="681">
        <f>BH33</f>
        <v>0.42386831275720166</v>
      </c>
      <c r="AG32" s="681">
        <f>BI33</f>
        <v>4.5267489711934158E-2</v>
      </c>
      <c r="AI32" s="577" t="s">
        <v>417</v>
      </c>
      <c r="AJ32" s="689">
        <f>BL33</f>
        <v>105</v>
      </c>
      <c r="AK32" s="689">
        <f>BM33</f>
        <v>24</v>
      </c>
      <c r="AL32" s="689">
        <f>BN33</f>
        <v>103</v>
      </c>
      <c r="AM32" s="689">
        <f>BO33</f>
        <v>11</v>
      </c>
      <c r="AN32" s="689">
        <f>BP33</f>
        <v>243</v>
      </c>
      <c r="BE32" s="70" t="s">
        <v>433</v>
      </c>
      <c r="BF32" s="96">
        <f t="shared" si="5"/>
        <v>0.3125</v>
      </c>
      <c r="BG32" s="72">
        <f t="shared" si="5"/>
        <v>9.375E-2</v>
      </c>
      <c r="BH32" s="72">
        <f t="shared" si="5"/>
        <v>0.59375</v>
      </c>
      <c r="BI32" s="73">
        <f t="shared" si="5"/>
        <v>0</v>
      </c>
      <c r="BK32" s="70" t="s">
        <v>433</v>
      </c>
      <c r="BL32" s="534">
        <f>集計・資料②!S45</f>
        <v>10</v>
      </c>
      <c r="BM32" s="49">
        <f>集計・資料②!T45</f>
        <v>3</v>
      </c>
      <c r="BN32" s="49">
        <f>集計・資料②!U45</f>
        <v>19</v>
      </c>
      <c r="BO32" s="68">
        <f>集計・資料②!V45</f>
        <v>0</v>
      </c>
      <c r="BP32" s="76">
        <f t="shared" si="6"/>
        <v>32</v>
      </c>
    </row>
    <row r="33" spans="1:68">
      <c r="A33" s="436"/>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437"/>
      <c r="AC33" s="577" t="s">
        <v>418</v>
      </c>
      <c r="AD33" s="690">
        <f>BF32</f>
        <v>0.3125</v>
      </c>
      <c r="AE33" s="690">
        <f>BG32</f>
        <v>9.375E-2</v>
      </c>
      <c r="AF33" s="681">
        <f>BH32</f>
        <v>0.59375</v>
      </c>
      <c r="AG33" s="681">
        <f>BI32</f>
        <v>0</v>
      </c>
      <c r="AI33" s="577" t="s">
        <v>418</v>
      </c>
      <c r="AJ33" s="689">
        <f>BL32</f>
        <v>10</v>
      </c>
      <c r="AK33" s="689">
        <f>BM32</f>
        <v>3</v>
      </c>
      <c r="AL33" s="689">
        <f>BN32</f>
        <v>19</v>
      </c>
      <c r="AM33" s="689">
        <f>BO32</f>
        <v>0</v>
      </c>
      <c r="AN33" s="689">
        <f>BP32</f>
        <v>32</v>
      </c>
      <c r="BE33" s="70" t="s">
        <v>434</v>
      </c>
      <c r="BF33" s="96">
        <f t="shared" si="5"/>
        <v>0.43209876543209874</v>
      </c>
      <c r="BG33" s="72">
        <f t="shared" si="5"/>
        <v>9.8765432098765427E-2</v>
      </c>
      <c r="BH33" s="72">
        <f t="shared" si="5"/>
        <v>0.42386831275720166</v>
      </c>
      <c r="BI33" s="73">
        <f t="shared" si="5"/>
        <v>4.5267489711934158E-2</v>
      </c>
      <c r="BK33" s="70" t="s">
        <v>434</v>
      </c>
      <c r="BL33" s="534">
        <f>集計・資料②!S47</f>
        <v>105</v>
      </c>
      <c r="BM33" s="49">
        <f>集計・資料②!T47</f>
        <v>24</v>
      </c>
      <c r="BN33" s="49">
        <f>集計・資料②!U47</f>
        <v>103</v>
      </c>
      <c r="BO33" s="68">
        <f>集計・資料②!V47</f>
        <v>11</v>
      </c>
      <c r="BP33" s="76">
        <f t="shared" si="6"/>
        <v>243</v>
      </c>
    </row>
    <row r="34" spans="1:68">
      <c r="A34" s="436"/>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437"/>
      <c r="AC34" s="577" t="s">
        <v>419</v>
      </c>
      <c r="AD34" s="690">
        <f>BF31</f>
        <v>0.14285714285714285</v>
      </c>
      <c r="AE34" s="690">
        <f>BG31</f>
        <v>7.1428571428571425E-2</v>
      </c>
      <c r="AF34" s="681">
        <f>BH31</f>
        <v>0.7857142857142857</v>
      </c>
      <c r="AG34" s="681">
        <f>BI31</f>
        <v>0</v>
      </c>
      <c r="AI34" s="577" t="s">
        <v>419</v>
      </c>
      <c r="AJ34" s="689">
        <f>BL31</f>
        <v>2</v>
      </c>
      <c r="AK34" s="689">
        <f>BM31</f>
        <v>1</v>
      </c>
      <c r="AL34" s="689">
        <f>BN31</f>
        <v>11</v>
      </c>
      <c r="AM34" s="689">
        <f>BO31</f>
        <v>0</v>
      </c>
      <c r="AN34" s="689">
        <f>BP31</f>
        <v>14</v>
      </c>
      <c r="BE34" s="70" t="s">
        <v>435</v>
      </c>
      <c r="BF34" s="96">
        <f t="shared" si="5"/>
        <v>0.25249169435215946</v>
      </c>
      <c r="BG34" s="72">
        <f t="shared" si="5"/>
        <v>0.11627906976744186</v>
      </c>
      <c r="BH34" s="72">
        <f t="shared" si="5"/>
        <v>0.5714285714285714</v>
      </c>
      <c r="BI34" s="73">
        <f t="shared" si="5"/>
        <v>5.9800664451827246E-2</v>
      </c>
      <c r="BK34" s="70" t="s">
        <v>435</v>
      </c>
      <c r="BL34" s="534">
        <f>集計・資料②!S49</f>
        <v>76</v>
      </c>
      <c r="BM34" s="49">
        <f>集計・資料②!T49</f>
        <v>35</v>
      </c>
      <c r="BN34" s="49">
        <f>集計・資料②!U49</f>
        <v>172</v>
      </c>
      <c r="BO34" s="68">
        <f>集計・資料②!V49</f>
        <v>18</v>
      </c>
      <c r="BP34" s="76">
        <f t="shared" si="6"/>
        <v>301</v>
      </c>
    </row>
    <row r="35" spans="1:68" ht="11.25" thickBot="1">
      <c r="A35" s="436"/>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437"/>
      <c r="AC35" s="577" t="s">
        <v>420</v>
      </c>
      <c r="AD35" s="690">
        <f>BF30</f>
        <v>0.2857142857142857</v>
      </c>
      <c r="AE35" s="690">
        <f>BG30</f>
        <v>0</v>
      </c>
      <c r="AF35" s="681">
        <f>BH30</f>
        <v>0.7142857142857143</v>
      </c>
      <c r="AG35" s="681">
        <f>BI30</f>
        <v>0</v>
      </c>
      <c r="AI35" s="577" t="s">
        <v>420</v>
      </c>
      <c r="AJ35" s="689">
        <f>BL30</f>
        <v>2</v>
      </c>
      <c r="AK35" s="689">
        <f>BM30</f>
        <v>0</v>
      </c>
      <c r="AL35" s="689">
        <f>BN30</f>
        <v>5</v>
      </c>
      <c r="AM35" s="689">
        <f>BO30</f>
        <v>0</v>
      </c>
      <c r="AN35" s="689">
        <f>BP30</f>
        <v>7</v>
      </c>
      <c r="BE35" s="77" t="s">
        <v>436</v>
      </c>
      <c r="BF35" s="55">
        <f t="shared" si="5"/>
        <v>0.14495798319327732</v>
      </c>
      <c r="BG35" s="56">
        <f t="shared" si="5"/>
        <v>0.12394957983193278</v>
      </c>
      <c r="BH35" s="56">
        <f t="shared" si="5"/>
        <v>0.61764705882352944</v>
      </c>
      <c r="BI35" s="57">
        <f t="shared" si="5"/>
        <v>0.1134453781512605</v>
      </c>
      <c r="BK35" s="79" t="s">
        <v>436</v>
      </c>
      <c r="BL35" s="535">
        <f>集計・資料②!S51</f>
        <v>69</v>
      </c>
      <c r="BM35" s="59">
        <f>集計・資料②!T51</f>
        <v>59</v>
      </c>
      <c r="BN35" s="59">
        <f>集計・資料②!U51</f>
        <v>294</v>
      </c>
      <c r="BO35" s="80">
        <f>集計・資料②!V51</f>
        <v>54</v>
      </c>
      <c r="BP35" s="81">
        <f t="shared" si="6"/>
        <v>476</v>
      </c>
    </row>
    <row r="36" spans="1:68" ht="11.25" thickBot="1">
      <c r="A36" s="436"/>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437"/>
      <c r="AI36" s="575" t="s">
        <v>556</v>
      </c>
      <c r="AJ36" s="689">
        <f>SUM(AJ30:AJ35)</f>
        <v>264</v>
      </c>
      <c r="AK36" s="689">
        <f>SUM(AK30:AK35)</f>
        <v>122</v>
      </c>
      <c r="AL36" s="689">
        <f>SUM(AL30:AL35)</f>
        <v>604</v>
      </c>
      <c r="AM36" s="689">
        <f>SUM(AM30:AM35)</f>
        <v>83</v>
      </c>
      <c r="AN36" s="689">
        <f>SUM(AN30:AN35)</f>
        <v>1073</v>
      </c>
      <c r="AO36" s="782"/>
      <c r="BK36" s="37" t="s">
        <v>556</v>
      </c>
      <c r="BL36" s="62">
        <f>集計・資料②!S53</f>
        <v>264</v>
      </c>
      <c r="BM36" s="83">
        <f>集計・資料②!T53</f>
        <v>122</v>
      </c>
      <c r="BN36" s="83">
        <f>集計・資料②!U53</f>
        <v>604</v>
      </c>
      <c r="BO36" s="82">
        <f>集計・資料②!V53</f>
        <v>83</v>
      </c>
      <c r="BP36" s="138">
        <f>+SUM(BP30:BP35)</f>
        <v>1073</v>
      </c>
    </row>
    <row r="37" spans="1:68">
      <c r="A37" s="436"/>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437"/>
      <c r="AO37" s="783"/>
    </row>
    <row r="38" spans="1:68">
      <c r="A38" s="436"/>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437"/>
      <c r="AO38" s="782"/>
    </row>
    <row r="39" spans="1:68">
      <c r="A39" s="436"/>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437"/>
      <c r="AJ39" s="86"/>
      <c r="AK39" s="86"/>
      <c r="AL39" s="86"/>
      <c r="AM39" s="86"/>
      <c r="AO39" s="783"/>
      <c r="BL39" s="86"/>
      <c r="BM39" s="86"/>
      <c r="BN39" s="86"/>
      <c r="BO39" s="86"/>
    </row>
    <row r="40" spans="1:68">
      <c r="A40" s="436"/>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437"/>
      <c r="AJ40" s="87"/>
      <c r="AK40" s="87"/>
      <c r="AL40" s="87"/>
      <c r="AM40" s="87"/>
      <c r="AO40" s="782"/>
      <c r="BL40" s="87"/>
      <c r="BM40" s="87"/>
      <c r="BN40" s="87"/>
      <c r="BO40" s="87"/>
    </row>
    <row r="41" spans="1:68">
      <c r="A41" s="436"/>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437"/>
      <c r="AO41" s="783"/>
    </row>
    <row r="42" spans="1:68">
      <c r="A42" s="436"/>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437"/>
      <c r="AO42" s="782"/>
    </row>
    <row r="43" spans="1:68">
      <c r="A43" s="436"/>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437"/>
      <c r="AO43" s="783"/>
    </row>
    <row r="44" spans="1:68">
      <c r="A44" s="436"/>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437"/>
      <c r="AO44" s="782"/>
    </row>
    <row r="45" spans="1:68">
      <c r="A45" s="436"/>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437"/>
      <c r="AO45" s="783"/>
    </row>
    <row r="46" spans="1:68">
      <c r="A46" s="436"/>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437"/>
      <c r="AO46" s="782"/>
    </row>
    <row r="47" spans="1:68">
      <c r="A47" s="436"/>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437"/>
      <c r="AO47" s="783"/>
    </row>
    <row r="48" spans="1:68">
      <c r="A48" s="436"/>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437"/>
      <c r="AO48" s="782"/>
    </row>
    <row r="49" spans="1:42">
      <c r="A49" s="436"/>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437"/>
      <c r="AO49" s="783"/>
    </row>
    <row r="50" spans="1:42">
      <c r="A50" s="436"/>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437"/>
      <c r="AO50" s="782"/>
      <c r="AP50" s="782"/>
    </row>
    <row r="51" spans="1:42">
      <c r="A51" s="436"/>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437"/>
      <c r="AO51" s="783"/>
      <c r="AP51" s="782"/>
    </row>
    <row r="52" spans="1:42">
      <c r="A52" s="436"/>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437"/>
      <c r="AO52" s="782"/>
      <c r="AP52" s="782"/>
    </row>
    <row r="53" spans="1:42">
      <c r="A53" s="436"/>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437"/>
      <c r="AO53" s="783"/>
      <c r="AP53" s="782"/>
    </row>
    <row r="54" spans="1:42">
      <c r="A54" s="436"/>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437"/>
      <c r="AO54" s="782"/>
      <c r="AP54" s="782"/>
    </row>
    <row r="55" spans="1:42">
      <c r="A55" s="436"/>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437"/>
    </row>
    <row r="56" spans="1:42">
      <c r="A56" s="436"/>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437"/>
    </row>
    <row r="57" spans="1:42">
      <c r="A57" s="436"/>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437"/>
    </row>
    <row r="58" spans="1:42">
      <c r="A58" s="436"/>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437"/>
    </row>
    <row r="59" spans="1:42">
      <c r="A59" s="436"/>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437"/>
    </row>
    <row r="60" spans="1:42">
      <c r="A60" s="438"/>
      <c r="B60" s="439"/>
      <c r="C60" s="439"/>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40"/>
    </row>
  </sheetData>
  <mergeCells count="12">
    <mergeCell ref="A1:B1"/>
    <mergeCell ref="V1:AA1"/>
    <mergeCell ref="AC3:AH3"/>
    <mergeCell ref="AC8:AH8"/>
    <mergeCell ref="AC26:AH27"/>
    <mergeCell ref="B3:L17"/>
    <mergeCell ref="BK26:BP27"/>
    <mergeCell ref="BE26:BJ27"/>
    <mergeCell ref="BE8:BJ8"/>
    <mergeCell ref="BE3:BJ3"/>
    <mergeCell ref="AI26:AN27"/>
    <mergeCell ref="AP15:BA27"/>
  </mergeCells>
  <phoneticPr fontId="9"/>
  <conditionalFormatting sqref="AD11:AD22">
    <cfRule type="top10" dxfId="12" priority="4" rank="2"/>
  </conditionalFormatting>
  <conditionalFormatting sqref="AE11:AE22">
    <cfRule type="top10" dxfId="11" priority="3" rank="2"/>
  </conditionalFormatting>
  <conditionalFormatting sqref="AD30:AD35">
    <cfRule type="top10" dxfId="10" priority="2" rank="1"/>
  </conditionalFormatting>
  <conditionalFormatting sqref="AE30:AE35">
    <cfRule type="top10" dxfId="9" priority="1" rank="1"/>
  </conditionalFormatting>
  <dataValidations count="1">
    <dataValidation type="list" allowBlank="1" showInputMessage="1" showErrorMessage="1" sqref="AR10:AT11" xr:uid="{00000000-0002-0000-1600-000000000000}">
      <formula1>"「1～4人」,「5～9人」,「10～29人」,「30～49人」,「50～99人」,「100人以上」"</formula1>
    </dataValidation>
  </dataValidations>
  <pageMargins left="0.75" right="0.75" top="1" bottom="1" header="0.51200000000000001" footer="0.51200000000000001"/>
  <pageSetup paperSize="9" scale="97" orientation="portrait" r:id="rId1"/>
  <headerFooter alignWithMargins="0"/>
  <colBreaks count="2" manualBreakCount="2">
    <brk id="27" max="1048575" man="1"/>
    <brk id="55"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600-000001000000}">
          <x14:formula1>
            <xm:f>業種リスト!$A$2:$A$14</xm:f>
          </x14:formula1>
          <xm:sqref>AR6:AT7</xm:sqref>
        </x14:dataValidation>
      </x14:dataValidations>
    </ext>
  </extLs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33">
    <tabColor theme="9" tint="0.59999389629810485"/>
  </sheetPr>
  <dimension ref="A1:BT60"/>
  <sheetViews>
    <sheetView showGridLines="0" view="pageBreakPreview" topLeftCell="A37" zoomScaleNormal="100" zoomScaleSheetLayoutView="100" workbookViewId="0">
      <selection activeCell="B3" sqref="B3:M15"/>
    </sheetView>
  </sheetViews>
  <sheetFormatPr defaultColWidth="10.28515625" defaultRowHeight="10.5"/>
  <cols>
    <col min="1" max="27" width="3.5703125" style="282" customWidth="1"/>
    <col min="28" max="28" width="1.7109375" style="282" customWidth="1"/>
    <col min="29" max="29" width="14.7109375" style="282" customWidth="1"/>
    <col min="30" max="34" width="6.5703125" style="282" customWidth="1"/>
    <col min="35" max="35" width="1.7109375" style="282" customWidth="1"/>
    <col min="36" max="36" width="14.7109375" style="282" customWidth="1"/>
    <col min="37" max="41" width="6.5703125" style="282" customWidth="1"/>
    <col min="42" max="42" width="6.7109375" style="282" customWidth="1"/>
    <col min="43" max="43" width="15.85546875" style="336" bestFit="1" customWidth="1"/>
    <col min="44" max="44" width="7.140625" style="336" bestFit="1" customWidth="1"/>
    <col min="45" max="45" width="5.42578125" style="336" bestFit="1" customWidth="1"/>
    <col min="46" max="47" width="7.140625" style="336" bestFit="1" customWidth="1"/>
    <col min="48" max="48" width="8.28515625" style="336" bestFit="1" customWidth="1"/>
    <col min="49" max="49" width="5.42578125" style="336" bestFit="1" customWidth="1"/>
    <col min="50" max="57" width="5.42578125" style="336" customWidth="1"/>
    <col min="58" max="58" width="1.7109375" style="282" customWidth="1"/>
    <col min="59" max="59" width="14.7109375" style="282" customWidth="1"/>
    <col min="60" max="64" width="6.5703125" style="282" customWidth="1"/>
    <col min="65" max="65" width="1.7109375" style="282" customWidth="1"/>
    <col min="66" max="66" width="14.7109375" style="282" customWidth="1"/>
    <col min="67" max="72" width="6.5703125" style="282" customWidth="1"/>
    <col min="73" max="16384" width="10.28515625" style="282"/>
  </cols>
  <sheetData>
    <row r="1" spans="1:72" ht="21" customHeight="1" thickBot="1">
      <c r="A1" s="918">
        <v>49</v>
      </c>
      <c r="B1" s="902"/>
      <c r="C1" s="759" t="s">
        <v>673</v>
      </c>
      <c r="D1" s="496"/>
      <c r="E1" s="496"/>
      <c r="F1" s="496"/>
      <c r="G1" s="496"/>
      <c r="H1" s="496"/>
      <c r="I1" s="496"/>
      <c r="J1" s="496"/>
      <c r="K1" s="496"/>
      <c r="L1" s="496"/>
      <c r="M1" s="496"/>
      <c r="N1" s="496"/>
      <c r="O1" s="496"/>
      <c r="P1" s="496"/>
      <c r="Q1" s="496"/>
      <c r="R1" s="496"/>
      <c r="S1" s="496"/>
      <c r="T1" s="496"/>
      <c r="U1" s="496"/>
      <c r="V1" s="904" t="s">
        <v>672</v>
      </c>
      <c r="W1" s="905"/>
      <c r="X1" s="905"/>
      <c r="Y1" s="905"/>
      <c r="Z1" s="905"/>
      <c r="AA1" s="905"/>
      <c r="AC1" s="282" t="s">
        <v>677</v>
      </c>
      <c r="BG1" s="282" t="s">
        <v>671</v>
      </c>
    </row>
    <row r="3" spans="1:72" ht="10.5" customHeight="1">
      <c r="B3" s="911" t="s">
        <v>875</v>
      </c>
      <c r="C3" s="911"/>
      <c r="D3" s="911"/>
      <c r="E3" s="911"/>
      <c r="F3" s="911"/>
      <c r="G3" s="911"/>
      <c r="H3" s="911"/>
      <c r="I3" s="911"/>
      <c r="J3" s="911"/>
      <c r="K3" s="911"/>
      <c r="L3" s="911"/>
      <c r="M3" s="911"/>
      <c r="O3" s="458"/>
      <c r="P3" s="459"/>
      <c r="Q3" s="459"/>
      <c r="R3" s="459"/>
      <c r="S3" s="459"/>
      <c r="T3" s="459"/>
      <c r="U3" s="459"/>
      <c r="V3" s="459"/>
      <c r="W3" s="459"/>
      <c r="X3" s="459"/>
      <c r="Y3" s="459"/>
      <c r="Z3" s="459"/>
      <c r="AA3" s="460"/>
      <c r="AC3" s="282" t="s">
        <v>302</v>
      </c>
      <c r="AJ3" s="282" t="s">
        <v>303</v>
      </c>
      <c r="AR3" s="336" t="s">
        <v>690</v>
      </c>
      <c r="BG3" s="282" t="s">
        <v>302</v>
      </c>
      <c r="BN3" s="282" t="s">
        <v>303</v>
      </c>
    </row>
    <row r="4" spans="1:72" ht="11.25" customHeight="1" thickBot="1">
      <c r="B4" s="911"/>
      <c r="C4" s="911"/>
      <c r="D4" s="911"/>
      <c r="E4" s="911"/>
      <c r="F4" s="911"/>
      <c r="G4" s="911"/>
      <c r="H4" s="911"/>
      <c r="I4" s="911"/>
      <c r="J4" s="911"/>
      <c r="K4" s="911"/>
      <c r="L4" s="911"/>
      <c r="M4" s="911"/>
      <c r="O4" s="461"/>
      <c r="P4" s="291"/>
      <c r="Q4" s="291"/>
      <c r="R4" s="291"/>
      <c r="S4" s="291"/>
      <c r="T4" s="291"/>
      <c r="U4" s="291"/>
      <c r="V4" s="291"/>
      <c r="W4" s="291"/>
      <c r="X4" s="291"/>
      <c r="Y4" s="291"/>
      <c r="Z4" s="291"/>
      <c r="AA4" s="462"/>
      <c r="AR4" s="336" t="str">
        <f>CONCATENATE("女性活躍推進法にもとづく一般事業主行動計画（従業員数が301人以上の事業所は策定義務あり、300人以下は努力義務のみ）について、「策定した」「策定中」と回答した事業所が全体の",TEXT(SUM(AD6:AE6),"0.0％"),"となった。")</f>
        <v>女性活躍推進法にもとづく一般事業主行動計画（従業員数が301人以上の事業所は策定義務あり、300人以下は努力義務のみ）について、「策定した」「策定中」と回答した事業所が全体の11.1%となった。</v>
      </c>
    </row>
    <row r="5" spans="1:72" ht="11.25" customHeight="1" thickBot="1">
      <c r="B5" s="911"/>
      <c r="C5" s="911"/>
      <c r="D5" s="911"/>
      <c r="E5" s="911"/>
      <c r="F5" s="911"/>
      <c r="G5" s="911"/>
      <c r="H5" s="911"/>
      <c r="I5" s="911"/>
      <c r="J5" s="911"/>
      <c r="K5" s="911"/>
      <c r="L5" s="911"/>
      <c r="M5" s="911"/>
      <c r="O5" s="461"/>
      <c r="P5" s="291"/>
      <c r="Q5" s="291"/>
      <c r="R5" s="291"/>
      <c r="S5" s="291"/>
      <c r="T5" s="291"/>
      <c r="U5" s="291"/>
      <c r="V5" s="291"/>
      <c r="W5" s="291"/>
      <c r="X5" s="291"/>
      <c r="Y5" s="291"/>
      <c r="Z5" s="291"/>
      <c r="AA5" s="462"/>
      <c r="AC5" s="590"/>
      <c r="AD5" s="724" t="s">
        <v>298</v>
      </c>
      <c r="AE5" s="724" t="s">
        <v>299</v>
      </c>
      <c r="AF5" s="591" t="s">
        <v>300</v>
      </c>
      <c r="AG5" s="591" t="s">
        <v>301</v>
      </c>
      <c r="AH5" s="589" t="s">
        <v>23</v>
      </c>
      <c r="AJ5" s="590"/>
      <c r="AK5" s="591" t="s">
        <v>298</v>
      </c>
      <c r="AL5" s="591" t="s">
        <v>299</v>
      </c>
      <c r="AM5" s="591" t="s">
        <v>300</v>
      </c>
      <c r="AN5" s="591" t="s">
        <v>301</v>
      </c>
      <c r="AO5" s="589" t="s">
        <v>23</v>
      </c>
      <c r="AP5" s="589" t="s">
        <v>556</v>
      </c>
      <c r="AR5" s="336" t="s">
        <v>691</v>
      </c>
      <c r="AT5" s="779" t="s">
        <v>692</v>
      </c>
      <c r="AU5" s="779" t="s">
        <v>693</v>
      </c>
      <c r="AV5" s="779" t="s">
        <v>694</v>
      </c>
      <c r="AW5" s="336" t="s">
        <v>695</v>
      </c>
      <c r="BG5" s="297"/>
      <c r="BH5" s="324" t="s">
        <v>298</v>
      </c>
      <c r="BI5" s="322" t="s">
        <v>299</v>
      </c>
      <c r="BJ5" s="493" t="s">
        <v>300</v>
      </c>
      <c r="BK5" s="493" t="s">
        <v>301</v>
      </c>
      <c r="BL5" s="476" t="s">
        <v>23</v>
      </c>
      <c r="BN5" s="297"/>
      <c r="BO5" s="324" t="s">
        <v>298</v>
      </c>
      <c r="BP5" s="322" t="s">
        <v>299</v>
      </c>
      <c r="BQ5" s="493" t="s">
        <v>300</v>
      </c>
      <c r="BR5" s="493" t="s">
        <v>301</v>
      </c>
      <c r="BS5" s="478" t="s">
        <v>23</v>
      </c>
      <c r="BT5" s="396" t="s">
        <v>556</v>
      </c>
    </row>
    <row r="6" spans="1:72" ht="12" customHeight="1" thickTop="1" thickBot="1">
      <c r="B6" s="911"/>
      <c r="C6" s="911"/>
      <c r="D6" s="911"/>
      <c r="E6" s="911"/>
      <c r="F6" s="911"/>
      <c r="G6" s="911"/>
      <c r="H6" s="911"/>
      <c r="I6" s="911"/>
      <c r="J6" s="911"/>
      <c r="K6" s="911"/>
      <c r="L6" s="911"/>
      <c r="M6" s="911"/>
      <c r="O6" s="461"/>
      <c r="P6" s="291"/>
      <c r="Q6" s="291"/>
      <c r="R6" s="291"/>
      <c r="S6" s="291"/>
      <c r="T6" s="291"/>
      <c r="U6" s="291"/>
      <c r="V6" s="291"/>
      <c r="W6" s="291"/>
      <c r="X6" s="291"/>
      <c r="Y6" s="291"/>
      <c r="Z6" s="291"/>
      <c r="AA6" s="462"/>
      <c r="AC6" s="723" t="s">
        <v>558</v>
      </c>
      <c r="AD6" s="719">
        <f>BH6</f>
        <v>3.1686859273066172E-2</v>
      </c>
      <c r="AE6" s="721">
        <f>BI6</f>
        <v>7.9217148182665426E-2</v>
      </c>
      <c r="AF6" s="713">
        <f>BJ6</f>
        <v>0.42684063373718545</v>
      </c>
      <c r="AG6" s="681">
        <f>BK6</f>
        <v>0.37558247903075487</v>
      </c>
      <c r="AH6" s="681">
        <f>BL6</f>
        <v>8.6672879776328052E-2</v>
      </c>
      <c r="AJ6" s="589" t="s">
        <v>558</v>
      </c>
      <c r="AK6" s="704">
        <f t="shared" ref="AK6:AP6" si="0">BO6</f>
        <v>34</v>
      </c>
      <c r="AL6" s="704">
        <f t="shared" si="0"/>
        <v>85</v>
      </c>
      <c r="AM6" s="704">
        <f t="shared" si="0"/>
        <v>458</v>
      </c>
      <c r="AN6" s="704">
        <f t="shared" si="0"/>
        <v>403</v>
      </c>
      <c r="AO6" s="704">
        <f t="shared" si="0"/>
        <v>93</v>
      </c>
      <c r="AP6" s="704">
        <f t="shared" si="0"/>
        <v>1073</v>
      </c>
      <c r="AR6" s="336" t="s">
        <v>718</v>
      </c>
      <c r="AT6" s="779" t="s">
        <v>710</v>
      </c>
      <c r="AU6" s="779"/>
      <c r="AV6" s="779"/>
      <c r="AW6" s="336" t="s">
        <v>757</v>
      </c>
      <c r="BG6" s="317" t="s">
        <v>558</v>
      </c>
      <c r="BH6" s="89">
        <f>+BO6/+$BT6</f>
        <v>3.1686859273066172E-2</v>
      </c>
      <c r="BI6" s="35">
        <f>+BP6/+$BT6</f>
        <v>7.9217148182665426E-2</v>
      </c>
      <c r="BJ6" s="35">
        <f>+BQ6/+$BT6</f>
        <v>0.42684063373718545</v>
      </c>
      <c r="BK6" s="35">
        <f>+BR6/+$BT6</f>
        <v>0.37558247903075487</v>
      </c>
      <c r="BL6" s="36">
        <f>+BS6/+$BT6</f>
        <v>8.6672879776328052E-2</v>
      </c>
      <c r="BN6" s="317" t="s">
        <v>558</v>
      </c>
      <c r="BO6" s="286">
        <f t="shared" ref="BO6:BT6" si="1">+BO24</f>
        <v>34</v>
      </c>
      <c r="BP6" s="316">
        <f t="shared" si="1"/>
        <v>85</v>
      </c>
      <c r="BQ6" s="316">
        <f t="shared" si="1"/>
        <v>458</v>
      </c>
      <c r="BR6" s="316">
        <f t="shared" si="1"/>
        <v>403</v>
      </c>
      <c r="BS6" s="328">
        <f t="shared" si="1"/>
        <v>93</v>
      </c>
      <c r="BT6" s="329">
        <f t="shared" si="1"/>
        <v>1073</v>
      </c>
    </row>
    <row r="7" spans="1:72" ht="11.25" customHeight="1" thickTop="1">
      <c r="B7" s="911"/>
      <c r="C7" s="911"/>
      <c r="D7" s="911"/>
      <c r="E7" s="911"/>
      <c r="F7" s="911"/>
      <c r="G7" s="911"/>
      <c r="H7" s="911"/>
      <c r="I7" s="911"/>
      <c r="J7" s="911"/>
      <c r="K7" s="911"/>
      <c r="L7" s="911"/>
      <c r="M7" s="911"/>
      <c r="O7" s="461"/>
      <c r="P7" s="291"/>
      <c r="Q7" s="291"/>
      <c r="R7" s="291"/>
      <c r="S7" s="291"/>
      <c r="T7" s="291"/>
      <c r="U7" s="291"/>
      <c r="V7" s="291"/>
      <c r="W7" s="291"/>
      <c r="X7" s="291"/>
      <c r="Y7" s="291"/>
      <c r="Z7" s="291"/>
      <c r="AA7" s="462"/>
      <c r="AR7" s="336" t="str">
        <f>CONCATENATE(AR6,AT6,AU6,AV6,AW6)</f>
        <v>業種別では、「金融･保険業」において「策定した」と回答した割合が高い。</v>
      </c>
    </row>
    <row r="8" spans="1:72" ht="10.5" customHeight="1">
      <c r="B8" s="911"/>
      <c r="C8" s="911"/>
      <c r="D8" s="911"/>
      <c r="E8" s="911"/>
      <c r="F8" s="911"/>
      <c r="G8" s="911"/>
      <c r="H8" s="911"/>
      <c r="I8" s="911"/>
      <c r="J8" s="911"/>
      <c r="K8" s="911"/>
      <c r="L8" s="911"/>
      <c r="M8" s="911"/>
      <c r="O8" s="461"/>
      <c r="P8" s="291"/>
      <c r="Q8" s="291"/>
      <c r="R8" s="291"/>
      <c r="S8" s="291"/>
      <c r="T8" s="291"/>
      <c r="U8" s="291"/>
      <c r="V8" s="291"/>
      <c r="W8" s="291"/>
      <c r="X8" s="291"/>
      <c r="Y8" s="291"/>
      <c r="Z8" s="291"/>
      <c r="AA8" s="462"/>
      <c r="AC8" s="282" t="s">
        <v>304</v>
      </c>
      <c r="AJ8" s="282" t="s">
        <v>305</v>
      </c>
      <c r="AR8" s="336" t="s">
        <v>698</v>
      </c>
      <c r="AT8" s="779" t="s">
        <v>751</v>
      </c>
      <c r="AU8" s="779" t="s">
        <v>734</v>
      </c>
      <c r="AV8" s="779" t="s">
        <v>735</v>
      </c>
      <c r="BG8" s="282" t="s">
        <v>304</v>
      </c>
      <c r="BN8" s="282" t="s">
        <v>305</v>
      </c>
    </row>
    <row r="9" spans="1:72" ht="11.25" customHeight="1" thickBot="1">
      <c r="B9" s="911"/>
      <c r="C9" s="911"/>
      <c r="D9" s="911"/>
      <c r="E9" s="911"/>
      <c r="F9" s="911"/>
      <c r="G9" s="911"/>
      <c r="H9" s="911"/>
      <c r="I9" s="911"/>
      <c r="J9" s="911"/>
      <c r="K9" s="911"/>
      <c r="L9" s="911"/>
      <c r="M9" s="911"/>
      <c r="O9" s="461"/>
      <c r="P9" s="291"/>
      <c r="Q9" s="291"/>
      <c r="R9" s="291"/>
      <c r="S9" s="291"/>
      <c r="T9" s="291"/>
      <c r="U9" s="291"/>
      <c r="V9" s="291"/>
      <c r="W9" s="291"/>
      <c r="X9" s="291"/>
      <c r="Y9" s="291"/>
      <c r="Z9" s="291"/>
      <c r="AA9" s="462"/>
      <c r="AR9" s="336" t="s">
        <v>755</v>
      </c>
      <c r="AT9" s="779" t="s">
        <v>711</v>
      </c>
      <c r="AU9" s="779"/>
      <c r="AV9" s="779"/>
      <c r="AW9" s="336" t="s">
        <v>874</v>
      </c>
    </row>
    <row r="10" spans="1:72" ht="11.25" customHeight="1" thickBot="1">
      <c r="B10" s="911"/>
      <c r="C10" s="911"/>
      <c r="D10" s="911"/>
      <c r="E10" s="911"/>
      <c r="F10" s="911"/>
      <c r="G10" s="911"/>
      <c r="H10" s="911"/>
      <c r="I10" s="911"/>
      <c r="J10" s="911"/>
      <c r="K10" s="911"/>
      <c r="L10" s="911"/>
      <c r="M10" s="911"/>
      <c r="O10" s="461"/>
      <c r="P10" s="291"/>
      <c r="Q10" s="291"/>
      <c r="R10" s="291"/>
      <c r="S10" s="291"/>
      <c r="T10" s="291"/>
      <c r="U10" s="291"/>
      <c r="V10" s="291"/>
      <c r="W10" s="291"/>
      <c r="X10" s="291"/>
      <c r="Y10" s="291"/>
      <c r="Z10" s="291"/>
      <c r="AA10" s="462"/>
      <c r="AC10" s="764" t="s">
        <v>550</v>
      </c>
      <c r="AD10" s="591" t="s">
        <v>298</v>
      </c>
      <c r="AE10" s="591" t="s">
        <v>299</v>
      </c>
      <c r="AF10" s="591" t="s">
        <v>300</v>
      </c>
      <c r="AG10" s="591" t="s">
        <v>301</v>
      </c>
      <c r="AH10" s="589" t="s">
        <v>23</v>
      </c>
      <c r="AJ10" s="764" t="s">
        <v>550</v>
      </c>
      <c r="AK10" s="591" t="s">
        <v>298</v>
      </c>
      <c r="AL10" s="591" t="s">
        <v>299</v>
      </c>
      <c r="AM10" s="591" t="s">
        <v>300</v>
      </c>
      <c r="AN10" s="591" t="s">
        <v>301</v>
      </c>
      <c r="AO10" s="589" t="s">
        <v>23</v>
      </c>
      <c r="AP10" s="589" t="s">
        <v>556</v>
      </c>
      <c r="BG10" s="31" t="s">
        <v>550</v>
      </c>
      <c r="BH10" s="324" t="s">
        <v>298</v>
      </c>
      <c r="BI10" s="322" t="s">
        <v>299</v>
      </c>
      <c r="BJ10" s="493" t="s">
        <v>300</v>
      </c>
      <c r="BK10" s="493" t="s">
        <v>301</v>
      </c>
      <c r="BL10" s="479" t="s">
        <v>23</v>
      </c>
      <c r="BN10" s="31" t="s">
        <v>550</v>
      </c>
      <c r="BO10" s="324" t="s">
        <v>298</v>
      </c>
      <c r="BP10" s="322" t="s">
        <v>299</v>
      </c>
      <c r="BQ10" s="493" t="s">
        <v>300</v>
      </c>
      <c r="BR10" s="493" t="s">
        <v>301</v>
      </c>
      <c r="BS10" s="478" t="s">
        <v>23</v>
      </c>
      <c r="BT10" s="396" t="s">
        <v>556</v>
      </c>
    </row>
    <row r="11" spans="1:72" ht="10.5" customHeight="1">
      <c r="B11" s="911"/>
      <c r="C11" s="911"/>
      <c r="D11" s="911"/>
      <c r="E11" s="911"/>
      <c r="F11" s="911"/>
      <c r="G11" s="911"/>
      <c r="H11" s="911"/>
      <c r="I11" s="911"/>
      <c r="J11" s="911"/>
      <c r="K11" s="911"/>
      <c r="L11" s="911"/>
      <c r="M11" s="911"/>
      <c r="O11" s="461"/>
      <c r="P11" s="291"/>
      <c r="Q11" s="291"/>
      <c r="R11" s="291"/>
      <c r="S11" s="291"/>
      <c r="T11" s="291"/>
      <c r="U11" s="291"/>
      <c r="V11" s="291"/>
      <c r="W11" s="291"/>
      <c r="X11" s="291"/>
      <c r="Y11" s="291"/>
      <c r="Z11" s="291"/>
      <c r="AA11" s="462"/>
      <c r="AC11" s="573" t="s">
        <v>403</v>
      </c>
      <c r="AD11" s="772">
        <f>BH23</f>
        <v>5.2863436123348019E-2</v>
      </c>
      <c r="AE11" s="687">
        <f>BI23</f>
        <v>9.2511013215859028E-2</v>
      </c>
      <c r="AF11" s="687">
        <f>BJ23</f>
        <v>0.3524229074889868</v>
      </c>
      <c r="AG11" s="687">
        <f>BK23</f>
        <v>0.40088105726872247</v>
      </c>
      <c r="AH11" s="687">
        <f>BL23</f>
        <v>0.1013215859030837</v>
      </c>
      <c r="AJ11" s="573" t="s">
        <v>403</v>
      </c>
      <c r="AK11" s="704">
        <f t="shared" ref="AK11:AP11" si="2">BO23</f>
        <v>12</v>
      </c>
      <c r="AL11" s="704">
        <f t="shared" si="2"/>
        <v>21</v>
      </c>
      <c r="AM11" s="704">
        <f t="shared" si="2"/>
        <v>80</v>
      </c>
      <c r="AN11" s="704">
        <f t="shared" si="2"/>
        <v>91</v>
      </c>
      <c r="AO11" s="704">
        <f t="shared" si="2"/>
        <v>23</v>
      </c>
      <c r="AP11" s="704">
        <f t="shared" si="2"/>
        <v>227</v>
      </c>
      <c r="AR11" s="336" t="str">
        <f>CONCATENATE(AR9,AT9,AU9,AV9,AW9,AR10,AT10,AU10,AV10,AW10)</f>
        <v>規模別では、「100人以上」の事業所が、「策定した」と回答した割合が100%となった。</v>
      </c>
      <c r="BG11" s="44" t="s">
        <v>557</v>
      </c>
      <c r="BH11" s="356" t="e">
        <f t="shared" ref="BH11:BL23" si="3">+BO11/+$BT11</f>
        <v>#DIV/0!</v>
      </c>
      <c r="BI11" s="357" t="e">
        <f t="shared" si="3"/>
        <v>#DIV/0!</v>
      </c>
      <c r="BJ11" s="357" t="e">
        <f t="shared" si="3"/>
        <v>#DIV/0!</v>
      </c>
      <c r="BK11" s="357" t="e">
        <f t="shared" si="3"/>
        <v>#DIV/0!</v>
      </c>
      <c r="BL11" s="358" t="e">
        <f t="shared" si="3"/>
        <v>#DIV/0!</v>
      </c>
      <c r="BN11" s="44" t="s">
        <v>557</v>
      </c>
      <c r="BO11" s="298">
        <f>集計・資料②!BJ7</f>
        <v>0</v>
      </c>
      <c r="BP11" s="299">
        <f>集計・資料②!BK7</f>
        <v>0</v>
      </c>
      <c r="BQ11" s="304">
        <f>集計・資料②!BL7</f>
        <v>0</v>
      </c>
      <c r="BR11" s="304">
        <f>集計・資料②!BM7</f>
        <v>0</v>
      </c>
      <c r="BS11" s="304">
        <f>集計・資料②!BN7</f>
        <v>0</v>
      </c>
      <c r="BT11" s="325">
        <f t="shared" ref="BT11:BT24" si="4">+SUM(BO11:BS11)</f>
        <v>0</v>
      </c>
    </row>
    <row r="12" spans="1:72" ht="10.5" customHeight="1">
      <c r="B12" s="911"/>
      <c r="C12" s="911"/>
      <c r="D12" s="911"/>
      <c r="E12" s="911"/>
      <c r="F12" s="911"/>
      <c r="G12" s="911"/>
      <c r="H12" s="911"/>
      <c r="I12" s="911"/>
      <c r="J12" s="911"/>
      <c r="K12" s="911"/>
      <c r="L12" s="911"/>
      <c r="M12" s="911"/>
      <c r="O12" s="461"/>
      <c r="P12" s="291"/>
      <c r="Q12" s="291"/>
      <c r="R12" s="291"/>
      <c r="S12" s="291"/>
      <c r="T12" s="291"/>
      <c r="U12" s="291"/>
      <c r="V12" s="291"/>
      <c r="W12" s="291"/>
      <c r="X12" s="291"/>
      <c r="Y12" s="291"/>
      <c r="Z12" s="291"/>
      <c r="AA12" s="462"/>
      <c r="AC12" s="683" t="s">
        <v>404</v>
      </c>
      <c r="AD12" s="772">
        <f>BH22</f>
        <v>2.9940119760479042E-2</v>
      </c>
      <c r="AE12" s="687">
        <f>BI22</f>
        <v>7.7844311377245512E-2</v>
      </c>
      <c r="AF12" s="687">
        <f>BJ22</f>
        <v>0.44910179640718562</v>
      </c>
      <c r="AG12" s="687">
        <f>BK22</f>
        <v>0.3772455089820359</v>
      </c>
      <c r="AH12" s="687">
        <f>BL22</f>
        <v>6.5868263473053898E-2</v>
      </c>
      <c r="AJ12" s="683" t="s">
        <v>404</v>
      </c>
      <c r="AK12" s="704">
        <f t="shared" ref="AK12:AP12" si="5">BO22</f>
        <v>5</v>
      </c>
      <c r="AL12" s="704">
        <f t="shared" si="5"/>
        <v>13</v>
      </c>
      <c r="AM12" s="704">
        <f t="shared" si="5"/>
        <v>75</v>
      </c>
      <c r="AN12" s="704">
        <f t="shared" si="5"/>
        <v>63</v>
      </c>
      <c r="AO12" s="704">
        <f t="shared" si="5"/>
        <v>11</v>
      </c>
      <c r="AP12" s="704">
        <f t="shared" si="5"/>
        <v>167</v>
      </c>
      <c r="BG12" s="7" t="s">
        <v>544</v>
      </c>
      <c r="BH12" s="363">
        <f t="shared" si="3"/>
        <v>2.8037383177570093E-2</v>
      </c>
      <c r="BI12" s="364">
        <f t="shared" si="3"/>
        <v>5.6074766355140186E-2</v>
      </c>
      <c r="BJ12" s="364">
        <f t="shared" si="3"/>
        <v>0.45794392523364486</v>
      </c>
      <c r="BK12" s="364">
        <f t="shared" si="3"/>
        <v>0.30841121495327101</v>
      </c>
      <c r="BL12" s="365">
        <f t="shared" si="3"/>
        <v>0.14953271028037382</v>
      </c>
      <c r="BN12" s="7" t="s">
        <v>544</v>
      </c>
      <c r="BO12" s="326">
        <f>集計・資料②!BJ9</f>
        <v>3</v>
      </c>
      <c r="BP12" s="284">
        <f>集計・資料②!BK9</f>
        <v>6</v>
      </c>
      <c r="BQ12" s="309">
        <f>集計・資料②!BL9</f>
        <v>49</v>
      </c>
      <c r="BR12" s="309">
        <f>集計・資料②!BM9</f>
        <v>33</v>
      </c>
      <c r="BS12" s="309">
        <f>集計・資料②!BN9</f>
        <v>16</v>
      </c>
      <c r="BT12" s="327">
        <f t="shared" si="4"/>
        <v>107</v>
      </c>
    </row>
    <row r="13" spans="1:72" ht="10.5" customHeight="1">
      <c r="B13" s="911"/>
      <c r="C13" s="911"/>
      <c r="D13" s="911"/>
      <c r="E13" s="911"/>
      <c r="F13" s="911"/>
      <c r="G13" s="911"/>
      <c r="H13" s="911"/>
      <c r="I13" s="911"/>
      <c r="J13" s="911"/>
      <c r="K13" s="911"/>
      <c r="L13" s="911"/>
      <c r="M13" s="911"/>
      <c r="O13" s="461"/>
      <c r="P13" s="291"/>
      <c r="Q13" s="291"/>
      <c r="R13" s="291"/>
      <c r="S13" s="291"/>
      <c r="T13" s="291"/>
      <c r="U13" s="291"/>
      <c r="V13" s="291"/>
      <c r="W13" s="291"/>
      <c r="X13" s="291"/>
      <c r="Y13" s="291"/>
      <c r="Z13" s="291"/>
      <c r="AA13" s="462"/>
      <c r="AC13" s="573" t="s">
        <v>405</v>
      </c>
      <c r="AD13" s="711">
        <f>BH21</f>
        <v>0</v>
      </c>
      <c r="AE13" s="711">
        <f>BI21</f>
        <v>0.5</v>
      </c>
      <c r="AF13" s="687">
        <f>BJ21</f>
        <v>0.33333333333333331</v>
      </c>
      <c r="AG13" s="687">
        <f>BK21</f>
        <v>0</v>
      </c>
      <c r="AH13" s="687">
        <f>BL21</f>
        <v>0.16666666666666666</v>
      </c>
      <c r="AJ13" s="573" t="s">
        <v>405</v>
      </c>
      <c r="AK13" s="704">
        <f t="shared" ref="AK13:AP13" si="6">BO21</f>
        <v>0</v>
      </c>
      <c r="AL13" s="704">
        <f t="shared" si="6"/>
        <v>3</v>
      </c>
      <c r="AM13" s="704">
        <f t="shared" si="6"/>
        <v>2</v>
      </c>
      <c r="AN13" s="704">
        <f t="shared" si="6"/>
        <v>0</v>
      </c>
      <c r="AO13" s="704">
        <f t="shared" si="6"/>
        <v>1</v>
      </c>
      <c r="AP13" s="704">
        <f t="shared" si="6"/>
        <v>6</v>
      </c>
      <c r="BG13" s="7" t="s">
        <v>545</v>
      </c>
      <c r="BH13" s="363">
        <f t="shared" si="3"/>
        <v>2.4390243902439025E-2</v>
      </c>
      <c r="BI13" s="364">
        <f t="shared" si="3"/>
        <v>4.878048780487805E-2</v>
      </c>
      <c r="BJ13" s="364">
        <f t="shared" si="3"/>
        <v>0.47967479674796748</v>
      </c>
      <c r="BK13" s="364">
        <f t="shared" si="3"/>
        <v>0.31707317073170732</v>
      </c>
      <c r="BL13" s="365">
        <f t="shared" si="3"/>
        <v>0.13008130081300814</v>
      </c>
      <c r="BN13" s="7" t="s">
        <v>545</v>
      </c>
      <c r="BO13" s="326">
        <f>集計・資料②!BJ11</f>
        <v>3</v>
      </c>
      <c r="BP13" s="284">
        <f>集計・資料②!BK11</f>
        <v>6</v>
      </c>
      <c r="BQ13" s="309">
        <f>集計・資料②!BL11</f>
        <v>59</v>
      </c>
      <c r="BR13" s="309">
        <f>集計・資料②!BM11</f>
        <v>39</v>
      </c>
      <c r="BS13" s="309">
        <f>集計・資料②!BN11</f>
        <v>16</v>
      </c>
      <c r="BT13" s="327">
        <f t="shared" si="4"/>
        <v>123</v>
      </c>
    </row>
    <row r="14" spans="1:72" ht="10.5" customHeight="1">
      <c r="B14" s="911"/>
      <c r="C14" s="911"/>
      <c r="D14" s="911"/>
      <c r="E14" s="911"/>
      <c r="F14" s="911"/>
      <c r="G14" s="911"/>
      <c r="H14" s="911"/>
      <c r="I14" s="911"/>
      <c r="J14" s="911"/>
      <c r="K14" s="911"/>
      <c r="L14" s="911"/>
      <c r="M14" s="911"/>
      <c r="O14" s="461"/>
      <c r="P14" s="291"/>
      <c r="Q14" s="291"/>
      <c r="R14" s="291"/>
      <c r="S14" s="291"/>
      <c r="T14" s="291"/>
      <c r="U14" s="291"/>
      <c r="V14" s="291"/>
      <c r="W14" s="291"/>
      <c r="X14" s="291"/>
      <c r="Y14" s="291"/>
      <c r="Z14" s="291"/>
      <c r="AA14" s="462"/>
      <c r="AC14" s="683" t="s">
        <v>406</v>
      </c>
      <c r="AD14" s="711">
        <f>BH20</f>
        <v>0</v>
      </c>
      <c r="AE14" s="711">
        <f>BI20</f>
        <v>0</v>
      </c>
      <c r="AF14" s="687">
        <f>BJ20</f>
        <v>0.84615384615384615</v>
      </c>
      <c r="AG14" s="687">
        <f>BK20</f>
        <v>0.15384615384615385</v>
      </c>
      <c r="AH14" s="687">
        <f>BL20</f>
        <v>0</v>
      </c>
      <c r="AJ14" s="683" t="s">
        <v>406</v>
      </c>
      <c r="AK14" s="704">
        <f t="shared" ref="AK14:AP14" si="7">BO20</f>
        <v>0</v>
      </c>
      <c r="AL14" s="704">
        <f t="shared" si="7"/>
        <v>0</v>
      </c>
      <c r="AM14" s="704">
        <f t="shared" si="7"/>
        <v>11</v>
      </c>
      <c r="AN14" s="704">
        <f t="shared" si="7"/>
        <v>2</v>
      </c>
      <c r="AO14" s="704">
        <f t="shared" si="7"/>
        <v>0</v>
      </c>
      <c r="AP14" s="704">
        <f t="shared" si="7"/>
        <v>13</v>
      </c>
      <c r="AR14" s="780" t="s">
        <v>699</v>
      </c>
      <c r="AS14" s="781"/>
      <c r="AT14" s="781"/>
      <c r="AU14" s="781"/>
      <c r="AV14" s="781"/>
      <c r="AW14" s="781"/>
      <c r="AX14" s="781"/>
      <c r="AY14" s="781"/>
      <c r="AZ14" s="781"/>
      <c r="BA14" s="781"/>
      <c r="BB14" s="781"/>
      <c r="BC14" s="781"/>
      <c r="BG14" s="7" t="s">
        <v>543</v>
      </c>
      <c r="BH14" s="363">
        <f t="shared" si="3"/>
        <v>4.3478260869565216E-2</v>
      </c>
      <c r="BI14" s="364">
        <f t="shared" si="3"/>
        <v>4.3478260869565216E-2</v>
      </c>
      <c r="BJ14" s="364">
        <f t="shared" si="3"/>
        <v>0.52173913043478259</v>
      </c>
      <c r="BK14" s="364">
        <f t="shared" si="3"/>
        <v>0.39130434782608697</v>
      </c>
      <c r="BL14" s="365">
        <f t="shared" si="3"/>
        <v>0</v>
      </c>
      <c r="BN14" s="7" t="s">
        <v>543</v>
      </c>
      <c r="BO14" s="326">
        <f>集計・資料②!BJ13</f>
        <v>1</v>
      </c>
      <c r="BP14" s="284">
        <f>集計・資料②!BK13</f>
        <v>1</v>
      </c>
      <c r="BQ14" s="309">
        <f>集計・資料②!BL13</f>
        <v>12</v>
      </c>
      <c r="BR14" s="309">
        <f>集計・資料②!BM13</f>
        <v>9</v>
      </c>
      <c r="BS14" s="309">
        <f>集計・資料②!BN13</f>
        <v>0</v>
      </c>
      <c r="BT14" s="327">
        <f t="shared" si="4"/>
        <v>23</v>
      </c>
    </row>
    <row r="15" spans="1:72" ht="10.5" customHeight="1">
      <c r="B15" s="911"/>
      <c r="C15" s="911"/>
      <c r="D15" s="911"/>
      <c r="E15" s="911"/>
      <c r="F15" s="911"/>
      <c r="G15" s="911"/>
      <c r="H15" s="911"/>
      <c r="I15" s="911"/>
      <c r="J15" s="911"/>
      <c r="K15" s="911"/>
      <c r="L15" s="911"/>
      <c r="M15" s="911"/>
      <c r="O15" s="463"/>
      <c r="P15" s="464"/>
      <c r="Q15" s="464"/>
      <c r="R15" s="464"/>
      <c r="S15" s="464"/>
      <c r="T15" s="464"/>
      <c r="U15" s="464"/>
      <c r="V15" s="464"/>
      <c r="W15" s="464"/>
      <c r="X15" s="464"/>
      <c r="Y15" s="464"/>
      <c r="Z15" s="464"/>
      <c r="AA15" s="465"/>
      <c r="AC15" s="573" t="s">
        <v>407</v>
      </c>
      <c r="AD15" s="711">
        <f>BH19</f>
        <v>5.263157894736842E-3</v>
      </c>
      <c r="AE15" s="711">
        <f>BI19</f>
        <v>7.8947368421052627E-2</v>
      </c>
      <c r="AF15" s="687">
        <f>BJ19</f>
        <v>0.44736842105263158</v>
      </c>
      <c r="AG15" s="687">
        <f>BK19</f>
        <v>0.39473684210526316</v>
      </c>
      <c r="AH15" s="687">
        <f>BL19</f>
        <v>7.3684210526315783E-2</v>
      </c>
      <c r="AJ15" s="573" t="s">
        <v>407</v>
      </c>
      <c r="AK15" s="704">
        <f t="shared" ref="AK15:AP15" si="8">BO19</f>
        <v>1</v>
      </c>
      <c r="AL15" s="704">
        <f t="shared" si="8"/>
        <v>15</v>
      </c>
      <c r="AM15" s="704">
        <f t="shared" si="8"/>
        <v>85</v>
      </c>
      <c r="AN15" s="704">
        <f t="shared" si="8"/>
        <v>75</v>
      </c>
      <c r="AO15" s="704">
        <f t="shared" si="8"/>
        <v>14</v>
      </c>
      <c r="AP15" s="704">
        <f t="shared" si="8"/>
        <v>190</v>
      </c>
      <c r="AR15" s="833" t="str">
        <f>CONCATENATE("　",AR4,CHAR(10),"　",AR7,CHAR(10),"　",AR11)</f>
        <v>　女性活躍推進法にもとづく一般事業主行動計画（従業員数が301人以上の事業所は策定義務あり、300人以下は努力義務のみ）について、「策定した」「策定中」と回答した事業所が全体の11.1%となった。
　業種別では、「金融･保険業」において「策定した」と回答した割合が高い。
　規模別では、「100人以上」の事業所が、「策定した」と回答した割合が100%となった。</v>
      </c>
      <c r="AS15" s="833"/>
      <c r="AT15" s="833"/>
      <c r="AU15" s="833"/>
      <c r="AV15" s="833"/>
      <c r="AW15" s="833"/>
      <c r="AX15" s="833"/>
      <c r="AY15" s="833"/>
      <c r="AZ15" s="833"/>
      <c r="BA15" s="833"/>
      <c r="BB15" s="833"/>
      <c r="BC15" s="833"/>
      <c r="BG15" s="7" t="s">
        <v>542</v>
      </c>
      <c r="BH15" s="363">
        <f t="shared" si="3"/>
        <v>4.6666666666666669E-2</v>
      </c>
      <c r="BI15" s="364">
        <f t="shared" si="3"/>
        <v>0.12</v>
      </c>
      <c r="BJ15" s="364">
        <f t="shared" si="3"/>
        <v>0.36</v>
      </c>
      <c r="BK15" s="364">
        <f t="shared" si="3"/>
        <v>0.43333333333333335</v>
      </c>
      <c r="BL15" s="365">
        <f t="shared" si="3"/>
        <v>0.04</v>
      </c>
      <c r="BN15" s="7" t="s">
        <v>542</v>
      </c>
      <c r="BO15" s="326">
        <f>集計・資料②!BJ15</f>
        <v>7</v>
      </c>
      <c r="BP15" s="284">
        <f>集計・資料②!BK15</f>
        <v>18</v>
      </c>
      <c r="BQ15" s="309">
        <f>集計・資料②!BL15</f>
        <v>54</v>
      </c>
      <c r="BR15" s="309">
        <f>集計・資料②!BM15</f>
        <v>65</v>
      </c>
      <c r="BS15" s="309">
        <f>集計・資料②!BN15</f>
        <v>6</v>
      </c>
      <c r="BT15" s="327">
        <f t="shared" si="4"/>
        <v>150</v>
      </c>
    </row>
    <row r="16" spans="1:72" ht="10.5" customHeight="1">
      <c r="AC16" s="683" t="s">
        <v>408</v>
      </c>
      <c r="AD16" s="711">
        <f>BH18</f>
        <v>0.125</v>
      </c>
      <c r="AE16" s="711">
        <f>BI18</f>
        <v>6.25E-2</v>
      </c>
      <c r="AF16" s="687">
        <f>BJ18</f>
        <v>0.625</v>
      </c>
      <c r="AG16" s="687">
        <f>BK18</f>
        <v>0.1875</v>
      </c>
      <c r="AH16" s="687">
        <f>BL18</f>
        <v>0</v>
      </c>
      <c r="AJ16" s="683" t="s">
        <v>408</v>
      </c>
      <c r="AK16" s="704">
        <f t="shared" ref="AK16:AP16" si="9">BO18</f>
        <v>2</v>
      </c>
      <c r="AL16" s="704">
        <f t="shared" si="9"/>
        <v>1</v>
      </c>
      <c r="AM16" s="704">
        <f t="shared" si="9"/>
        <v>10</v>
      </c>
      <c r="AN16" s="704">
        <f t="shared" si="9"/>
        <v>3</v>
      </c>
      <c r="AO16" s="704">
        <f t="shared" si="9"/>
        <v>0</v>
      </c>
      <c r="AP16" s="704">
        <f t="shared" si="9"/>
        <v>16</v>
      </c>
      <c r="AR16" s="833"/>
      <c r="AS16" s="833"/>
      <c r="AT16" s="833"/>
      <c r="AU16" s="833"/>
      <c r="AV16" s="833"/>
      <c r="AW16" s="833"/>
      <c r="AX16" s="833"/>
      <c r="AY16" s="833"/>
      <c r="AZ16" s="833"/>
      <c r="BA16" s="833"/>
      <c r="BB16" s="833"/>
      <c r="BC16" s="833"/>
      <c r="BG16" s="7" t="s">
        <v>541</v>
      </c>
      <c r="BH16" s="363">
        <f t="shared" si="3"/>
        <v>0</v>
      </c>
      <c r="BI16" s="364">
        <f t="shared" si="3"/>
        <v>3.0303030303030304E-2</v>
      </c>
      <c r="BJ16" s="364">
        <f t="shared" si="3"/>
        <v>0.33333333333333331</v>
      </c>
      <c r="BK16" s="364">
        <f t="shared" si="3"/>
        <v>0.54545454545454541</v>
      </c>
      <c r="BL16" s="365">
        <f t="shared" si="3"/>
        <v>9.0909090909090912E-2</v>
      </c>
      <c r="BN16" s="7" t="s">
        <v>541</v>
      </c>
      <c r="BO16" s="326">
        <f>集計・資料②!BJ17</f>
        <v>0</v>
      </c>
      <c r="BP16" s="284">
        <f>集計・資料②!BK17</f>
        <v>1</v>
      </c>
      <c r="BQ16" s="309">
        <f>集計・資料②!BL17</f>
        <v>11</v>
      </c>
      <c r="BR16" s="309">
        <f>集計・資料②!BM17</f>
        <v>18</v>
      </c>
      <c r="BS16" s="309">
        <f>集計・資料②!BN17</f>
        <v>3</v>
      </c>
      <c r="BT16" s="327">
        <f t="shared" si="4"/>
        <v>33</v>
      </c>
    </row>
    <row r="17" spans="1:72">
      <c r="A17" s="458"/>
      <c r="B17" s="459"/>
      <c r="C17" s="459"/>
      <c r="D17" s="459"/>
      <c r="E17" s="459"/>
      <c r="F17" s="459"/>
      <c r="G17" s="459"/>
      <c r="H17" s="459"/>
      <c r="I17" s="459"/>
      <c r="J17" s="459"/>
      <c r="K17" s="459"/>
      <c r="L17" s="459"/>
      <c r="M17" s="459"/>
      <c r="N17" s="459"/>
      <c r="O17" s="459"/>
      <c r="P17" s="459"/>
      <c r="Q17" s="459"/>
      <c r="R17" s="459"/>
      <c r="S17" s="459"/>
      <c r="T17" s="459"/>
      <c r="U17" s="459"/>
      <c r="V17" s="459"/>
      <c r="W17" s="459"/>
      <c r="X17" s="459"/>
      <c r="Y17" s="459"/>
      <c r="Z17" s="459"/>
      <c r="AA17" s="460"/>
      <c r="AC17" s="573" t="s">
        <v>409</v>
      </c>
      <c r="AD17" s="711">
        <f>BH17</f>
        <v>0</v>
      </c>
      <c r="AE17" s="711">
        <f>BI17</f>
        <v>0</v>
      </c>
      <c r="AF17" s="687">
        <f>BJ17</f>
        <v>0.55555555555555558</v>
      </c>
      <c r="AG17" s="687">
        <f>BK17</f>
        <v>0.27777777777777779</v>
      </c>
      <c r="AH17" s="687">
        <f>BL17</f>
        <v>0.16666666666666666</v>
      </c>
      <c r="AJ17" s="573" t="s">
        <v>409</v>
      </c>
      <c r="AK17" s="704">
        <f t="shared" ref="AK17:AP17" si="10">BO17</f>
        <v>0</v>
      </c>
      <c r="AL17" s="704">
        <f t="shared" si="10"/>
        <v>0</v>
      </c>
      <c r="AM17" s="704">
        <f t="shared" si="10"/>
        <v>10</v>
      </c>
      <c r="AN17" s="704">
        <f t="shared" si="10"/>
        <v>5</v>
      </c>
      <c r="AO17" s="704">
        <f t="shared" si="10"/>
        <v>3</v>
      </c>
      <c r="AP17" s="704">
        <f t="shared" si="10"/>
        <v>18</v>
      </c>
      <c r="AR17" s="833"/>
      <c r="AS17" s="833"/>
      <c r="AT17" s="833"/>
      <c r="AU17" s="833"/>
      <c r="AV17" s="833"/>
      <c r="AW17" s="833"/>
      <c r="AX17" s="833"/>
      <c r="AY17" s="833"/>
      <c r="AZ17" s="833"/>
      <c r="BA17" s="833"/>
      <c r="BB17" s="833"/>
      <c r="BC17" s="833"/>
      <c r="BG17" s="7" t="s">
        <v>546</v>
      </c>
      <c r="BH17" s="363">
        <f t="shared" si="3"/>
        <v>0</v>
      </c>
      <c r="BI17" s="364">
        <f t="shared" si="3"/>
        <v>0</v>
      </c>
      <c r="BJ17" s="364">
        <f t="shared" si="3"/>
        <v>0.55555555555555558</v>
      </c>
      <c r="BK17" s="364">
        <f t="shared" si="3"/>
        <v>0.27777777777777779</v>
      </c>
      <c r="BL17" s="365">
        <f t="shared" si="3"/>
        <v>0.16666666666666666</v>
      </c>
      <c r="BN17" s="7" t="s">
        <v>546</v>
      </c>
      <c r="BO17" s="326">
        <f>集計・資料②!BJ19</f>
        <v>0</v>
      </c>
      <c r="BP17" s="284">
        <f>集計・資料②!BK19</f>
        <v>0</v>
      </c>
      <c r="BQ17" s="309">
        <f>集計・資料②!BL19</f>
        <v>10</v>
      </c>
      <c r="BR17" s="309">
        <f>集計・資料②!BM19</f>
        <v>5</v>
      </c>
      <c r="BS17" s="309">
        <f>集計・資料②!BN19</f>
        <v>3</v>
      </c>
      <c r="BT17" s="327">
        <f t="shared" si="4"/>
        <v>18</v>
      </c>
    </row>
    <row r="18" spans="1:72">
      <c r="A18" s="461"/>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462"/>
      <c r="AC18" s="683" t="s">
        <v>410</v>
      </c>
      <c r="AD18" s="711">
        <f>BH16</f>
        <v>0</v>
      </c>
      <c r="AE18" s="711">
        <f>BI16</f>
        <v>3.0303030303030304E-2</v>
      </c>
      <c r="AF18" s="687">
        <f>BJ16</f>
        <v>0.33333333333333331</v>
      </c>
      <c r="AG18" s="687">
        <f>BK16</f>
        <v>0.54545454545454541</v>
      </c>
      <c r="AH18" s="687">
        <f>BL16</f>
        <v>9.0909090909090912E-2</v>
      </c>
      <c r="AJ18" s="683" t="s">
        <v>410</v>
      </c>
      <c r="AK18" s="704">
        <f t="shared" ref="AK18:AP18" si="11">BO16</f>
        <v>0</v>
      </c>
      <c r="AL18" s="704">
        <f t="shared" si="11"/>
        <v>1</v>
      </c>
      <c r="AM18" s="704">
        <f t="shared" si="11"/>
        <v>11</v>
      </c>
      <c r="AN18" s="704">
        <f t="shared" si="11"/>
        <v>18</v>
      </c>
      <c r="AO18" s="704">
        <f t="shared" si="11"/>
        <v>3</v>
      </c>
      <c r="AP18" s="704">
        <f t="shared" si="11"/>
        <v>33</v>
      </c>
      <c r="AR18" s="833"/>
      <c r="AS18" s="833"/>
      <c r="AT18" s="833"/>
      <c r="AU18" s="833"/>
      <c r="AV18" s="833"/>
      <c r="AW18" s="833"/>
      <c r="AX18" s="833"/>
      <c r="AY18" s="833"/>
      <c r="AZ18" s="833"/>
      <c r="BA18" s="833"/>
      <c r="BB18" s="833"/>
      <c r="BC18" s="833"/>
      <c r="BG18" s="7" t="s">
        <v>540</v>
      </c>
      <c r="BH18" s="363">
        <f t="shared" si="3"/>
        <v>0.125</v>
      </c>
      <c r="BI18" s="364">
        <f t="shared" si="3"/>
        <v>6.25E-2</v>
      </c>
      <c r="BJ18" s="364">
        <f t="shared" si="3"/>
        <v>0.625</v>
      </c>
      <c r="BK18" s="364">
        <f t="shared" si="3"/>
        <v>0.1875</v>
      </c>
      <c r="BL18" s="365">
        <f t="shared" si="3"/>
        <v>0</v>
      </c>
      <c r="BN18" s="7" t="s">
        <v>540</v>
      </c>
      <c r="BO18" s="326">
        <f>集計・資料②!BJ21</f>
        <v>2</v>
      </c>
      <c r="BP18" s="284">
        <f>集計・資料②!BK21</f>
        <v>1</v>
      </c>
      <c r="BQ18" s="309">
        <f>集計・資料②!BL21</f>
        <v>10</v>
      </c>
      <c r="BR18" s="309">
        <f>集計・資料②!BM21</f>
        <v>3</v>
      </c>
      <c r="BS18" s="309">
        <f>集計・資料②!BN21</f>
        <v>0</v>
      </c>
      <c r="BT18" s="327">
        <f t="shared" si="4"/>
        <v>16</v>
      </c>
    </row>
    <row r="19" spans="1:72">
      <c r="A19" s="461"/>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462"/>
      <c r="AC19" s="573" t="s">
        <v>411</v>
      </c>
      <c r="AD19" s="711">
        <f>BH15</f>
        <v>4.6666666666666669E-2</v>
      </c>
      <c r="AE19" s="711">
        <f>BI15</f>
        <v>0.12</v>
      </c>
      <c r="AF19" s="687">
        <f>BJ15</f>
        <v>0.36</v>
      </c>
      <c r="AG19" s="687">
        <f>BK15</f>
        <v>0.43333333333333335</v>
      </c>
      <c r="AH19" s="687">
        <f>BL15</f>
        <v>0.04</v>
      </c>
      <c r="AJ19" s="573" t="s">
        <v>411</v>
      </c>
      <c r="AK19" s="704">
        <f t="shared" ref="AK19:AP19" si="12">BO15</f>
        <v>7</v>
      </c>
      <c r="AL19" s="704">
        <f t="shared" si="12"/>
        <v>18</v>
      </c>
      <c r="AM19" s="704">
        <f t="shared" si="12"/>
        <v>54</v>
      </c>
      <c r="AN19" s="704">
        <f t="shared" si="12"/>
        <v>65</v>
      </c>
      <c r="AO19" s="704">
        <f t="shared" si="12"/>
        <v>6</v>
      </c>
      <c r="AP19" s="704">
        <f t="shared" si="12"/>
        <v>150</v>
      </c>
      <c r="AR19" s="833"/>
      <c r="AS19" s="833"/>
      <c r="AT19" s="833"/>
      <c r="AU19" s="833"/>
      <c r="AV19" s="833"/>
      <c r="AW19" s="833"/>
      <c r="AX19" s="833"/>
      <c r="AY19" s="833"/>
      <c r="AZ19" s="833"/>
      <c r="BA19" s="833"/>
      <c r="BB19" s="833"/>
      <c r="BC19" s="833"/>
      <c r="BG19" s="7" t="s">
        <v>539</v>
      </c>
      <c r="BH19" s="363">
        <f t="shared" si="3"/>
        <v>5.263157894736842E-3</v>
      </c>
      <c r="BI19" s="364">
        <f t="shared" si="3"/>
        <v>7.8947368421052627E-2</v>
      </c>
      <c r="BJ19" s="364">
        <f t="shared" si="3"/>
        <v>0.44736842105263158</v>
      </c>
      <c r="BK19" s="364">
        <f t="shared" si="3"/>
        <v>0.39473684210526316</v>
      </c>
      <c r="BL19" s="365">
        <f t="shared" si="3"/>
        <v>7.3684210526315783E-2</v>
      </c>
      <c r="BN19" s="7" t="s">
        <v>539</v>
      </c>
      <c r="BO19" s="326">
        <f>集計・資料②!BJ23</f>
        <v>1</v>
      </c>
      <c r="BP19" s="284">
        <f>集計・資料②!BK23</f>
        <v>15</v>
      </c>
      <c r="BQ19" s="309">
        <f>集計・資料②!BL23</f>
        <v>85</v>
      </c>
      <c r="BR19" s="309">
        <f>集計・資料②!BM23</f>
        <v>75</v>
      </c>
      <c r="BS19" s="309">
        <f>集計・資料②!BN23</f>
        <v>14</v>
      </c>
      <c r="BT19" s="327">
        <f t="shared" si="4"/>
        <v>190</v>
      </c>
    </row>
    <row r="20" spans="1:72">
      <c r="A20" s="461"/>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462"/>
      <c r="AC20" s="683" t="s">
        <v>412</v>
      </c>
      <c r="AD20" s="711">
        <f>BH14</f>
        <v>4.3478260869565216E-2</v>
      </c>
      <c r="AE20" s="711">
        <f>BI14</f>
        <v>4.3478260869565216E-2</v>
      </c>
      <c r="AF20" s="687">
        <f>BJ14</f>
        <v>0.52173913043478259</v>
      </c>
      <c r="AG20" s="687">
        <f>BK14</f>
        <v>0.39130434782608697</v>
      </c>
      <c r="AH20" s="687">
        <f>BL14</f>
        <v>0</v>
      </c>
      <c r="AJ20" s="683" t="s">
        <v>412</v>
      </c>
      <c r="AK20" s="704">
        <f t="shared" ref="AK20:AP20" si="13">BO14</f>
        <v>1</v>
      </c>
      <c r="AL20" s="704">
        <f t="shared" si="13"/>
        <v>1</v>
      </c>
      <c r="AM20" s="704">
        <f t="shared" si="13"/>
        <v>12</v>
      </c>
      <c r="AN20" s="704">
        <f t="shared" si="13"/>
        <v>9</v>
      </c>
      <c r="AO20" s="704">
        <f t="shared" si="13"/>
        <v>0</v>
      </c>
      <c r="AP20" s="704">
        <f t="shared" si="13"/>
        <v>23</v>
      </c>
      <c r="AR20" s="833"/>
      <c r="AS20" s="833"/>
      <c r="AT20" s="833"/>
      <c r="AU20" s="833"/>
      <c r="AV20" s="833"/>
      <c r="AW20" s="833"/>
      <c r="AX20" s="833"/>
      <c r="AY20" s="833"/>
      <c r="AZ20" s="833"/>
      <c r="BA20" s="833"/>
      <c r="BB20" s="833"/>
      <c r="BC20" s="833"/>
      <c r="BG20" s="7" t="s">
        <v>538</v>
      </c>
      <c r="BH20" s="363">
        <f t="shared" si="3"/>
        <v>0</v>
      </c>
      <c r="BI20" s="364">
        <f t="shared" si="3"/>
        <v>0</v>
      </c>
      <c r="BJ20" s="364">
        <f t="shared" si="3"/>
        <v>0.84615384615384615</v>
      </c>
      <c r="BK20" s="364">
        <f t="shared" si="3"/>
        <v>0.15384615384615385</v>
      </c>
      <c r="BL20" s="365">
        <f t="shared" si="3"/>
        <v>0</v>
      </c>
      <c r="BN20" s="7" t="s">
        <v>538</v>
      </c>
      <c r="BO20" s="326">
        <f>集計・資料②!BJ25</f>
        <v>0</v>
      </c>
      <c r="BP20" s="284">
        <f>集計・資料②!BK25</f>
        <v>0</v>
      </c>
      <c r="BQ20" s="309">
        <f>集計・資料②!BL25</f>
        <v>11</v>
      </c>
      <c r="BR20" s="309">
        <f>集計・資料②!BM25</f>
        <v>2</v>
      </c>
      <c r="BS20" s="309">
        <f>集計・資料②!BN25</f>
        <v>0</v>
      </c>
      <c r="BT20" s="327">
        <f t="shared" si="4"/>
        <v>13</v>
      </c>
    </row>
    <row r="21" spans="1:72">
      <c r="A21" s="461"/>
      <c r="B21" s="291"/>
      <c r="C21" s="291"/>
      <c r="D21" s="291"/>
      <c r="E21" s="291"/>
      <c r="F21" s="291"/>
      <c r="G21" s="291"/>
      <c r="H21" s="291"/>
      <c r="I21" s="291"/>
      <c r="J21" s="291"/>
      <c r="K21" s="291"/>
      <c r="L21" s="291"/>
      <c r="M21" s="291"/>
      <c r="N21" s="291"/>
      <c r="O21" s="291"/>
      <c r="P21" s="291"/>
      <c r="Q21" s="291"/>
      <c r="R21" s="291"/>
      <c r="S21" s="291"/>
      <c r="T21" s="291"/>
      <c r="U21" s="291"/>
      <c r="V21" s="291"/>
      <c r="W21" s="291"/>
      <c r="X21" s="291"/>
      <c r="Y21" s="291"/>
      <c r="Z21" s="291"/>
      <c r="AA21" s="462"/>
      <c r="AC21" s="573" t="s">
        <v>413</v>
      </c>
      <c r="AD21" s="711">
        <f>BH13</f>
        <v>2.4390243902439025E-2</v>
      </c>
      <c r="AE21" s="711">
        <f>BI13</f>
        <v>4.878048780487805E-2</v>
      </c>
      <c r="AF21" s="687">
        <f>BJ13</f>
        <v>0.47967479674796748</v>
      </c>
      <c r="AG21" s="687">
        <f>BK13</f>
        <v>0.31707317073170732</v>
      </c>
      <c r="AH21" s="687">
        <f>BL13</f>
        <v>0.13008130081300814</v>
      </c>
      <c r="AJ21" s="573" t="s">
        <v>413</v>
      </c>
      <c r="AK21" s="704">
        <f t="shared" ref="AK21:AP21" si="14">BO13</f>
        <v>3</v>
      </c>
      <c r="AL21" s="704">
        <f t="shared" si="14"/>
        <v>6</v>
      </c>
      <c r="AM21" s="704">
        <f t="shared" si="14"/>
        <v>59</v>
      </c>
      <c r="AN21" s="704">
        <f t="shared" si="14"/>
        <v>39</v>
      </c>
      <c r="AO21" s="704">
        <f t="shared" si="14"/>
        <v>16</v>
      </c>
      <c r="AP21" s="704">
        <f t="shared" si="14"/>
        <v>123</v>
      </c>
      <c r="AR21" s="833"/>
      <c r="AS21" s="833"/>
      <c r="AT21" s="833"/>
      <c r="AU21" s="833"/>
      <c r="AV21" s="833"/>
      <c r="AW21" s="833"/>
      <c r="AX21" s="833"/>
      <c r="AY21" s="833"/>
      <c r="AZ21" s="833"/>
      <c r="BA21" s="833"/>
      <c r="BB21" s="833"/>
      <c r="BC21" s="833"/>
      <c r="BG21" s="7" t="s">
        <v>537</v>
      </c>
      <c r="BH21" s="363">
        <f t="shared" si="3"/>
        <v>0</v>
      </c>
      <c r="BI21" s="364">
        <f t="shared" si="3"/>
        <v>0.5</v>
      </c>
      <c r="BJ21" s="364">
        <f t="shared" si="3"/>
        <v>0.33333333333333331</v>
      </c>
      <c r="BK21" s="364">
        <f t="shared" si="3"/>
        <v>0</v>
      </c>
      <c r="BL21" s="365">
        <f t="shared" si="3"/>
        <v>0.16666666666666666</v>
      </c>
      <c r="BN21" s="7" t="s">
        <v>537</v>
      </c>
      <c r="BO21" s="326">
        <f>集計・資料②!BJ27</f>
        <v>0</v>
      </c>
      <c r="BP21" s="284">
        <f>集計・資料②!BK27</f>
        <v>3</v>
      </c>
      <c r="BQ21" s="309">
        <f>集計・資料②!BL27</f>
        <v>2</v>
      </c>
      <c r="BR21" s="309">
        <f>集計・資料②!BM27</f>
        <v>0</v>
      </c>
      <c r="BS21" s="309">
        <f>集計・資料②!BN27</f>
        <v>1</v>
      </c>
      <c r="BT21" s="327">
        <f t="shared" si="4"/>
        <v>6</v>
      </c>
    </row>
    <row r="22" spans="1:72">
      <c r="A22" s="461"/>
      <c r="B22" s="291"/>
      <c r="C22" s="291"/>
      <c r="D22" s="291"/>
      <c r="E22" s="291"/>
      <c r="F22" s="291"/>
      <c r="G22" s="291"/>
      <c r="H22" s="291"/>
      <c r="I22" s="291"/>
      <c r="J22" s="291"/>
      <c r="K22" s="291"/>
      <c r="L22" s="291"/>
      <c r="M22" s="291"/>
      <c r="N22" s="291"/>
      <c r="O22" s="291"/>
      <c r="P22" s="291"/>
      <c r="Q22" s="291"/>
      <c r="R22" s="291"/>
      <c r="S22" s="291"/>
      <c r="T22" s="291"/>
      <c r="U22" s="291"/>
      <c r="V22" s="291"/>
      <c r="W22" s="291"/>
      <c r="X22" s="291"/>
      <c r="Y22" s="291"/>
      <c r="Z22" s="291"/>
      <c r="AA22" s="462"/>
      <c r="AC22" s="683" t="s">
        <v>414</v>
      </c>
      <c r="AD22" s="687">
        <f>BH12</f>
        <v>2.8037383177570093E-2</v>
      </c>
      <c r="AE22" s="687">
        <f>BI12</f>
        <v>5.6074766355140186E-2</v>
      </c>
      <c r="AF22" s="687">
        <f>BJ12</f>
        <v>0.45794392523364486</v>
      </c>
      <c r="AG22" s="687">
        <f>BK12</f>
        <v>0.30841121495327101</v>
      </c>
      <c r="AH22" s="687">
        <f>BL12</f>
        <v>0.14953271028037382</v>
      </c>
      <c r="AJ22" s="683" t="s">
        <v>414</v>
      </c>
      <c r="AK22" s="704">
        <f t="shared" ref="AK22:AP22" si="15">BO12</f>
        <v>3</v>
      </c>
      <c r="AL22" s="704">
        <f t="shared" si="15"/>
        <v>6</v>
      </c>
      <c r="AM22" s="704">
        <f t="shared" si="15"/>
        <v>49</v>
      </c>
      <c r="AN22" s="704">
        <f t="shared" si="15"/>
        <v>33</v>
      </c>
      <c r="AO22" s="704">
        <f t="shared" si="15"/>
        <v>16</v>
      </c>
      <c r="AP22" s="704">
        <f t="shared" si="15"/>
        <v>107</v>
      </c>
      <c r="AR22" s="833"/>
      <c r="AS22" s="833"/>
      <c r="AT22" s="833"/>
      <c r="AU22" s="833"/>
      <c r="AV22" s="833"/>
      <c r="AW22" s="833"/>
      <c r="AX22" s="833"/>
      <c r="AY22" s="833"/>
      <c r="AZ22" s="833"/>
      <c r="BA22" s="833"/>
      <c r="BB22" s="833"/>
      <c r="BC22" s="833"/>
      <c r="BG22" s="16" t="s">
        <v>547</v>
      </c>
      <c r="BH22" s="363">
        <f t="shared" si="3"/>
        <v>2.9940119760479042E-2</v>
      </c>
      <c r="BI22" s="364">
        <f t="shared" si="3"/>
        <v>7.7844311377245512E-2</v>
      </c>
      <c r="BJ22" s="364">
        <f t="shared" si="3"/>
        <v>0.44910179640718562</v>
      </c>
      <c r="BK22" s="364">
        <f t="shared" si="3"/>
        <v>0.3772455089820359</v>
      </c>
      <c r="BL22" s="365">
        <f t="shared" si="3"/>
        <v>6.5868263473053898E-2</v>
      </c>
      <c r="BN22" s="16" t="s">
        <v>547</v>
      </c>
      <c r="BO22" s="326">
        <f>集計・資料②!BJ29</f>
        <v>5</v>
      </c>
      <c r="BP22" s="284">
        <f>集計・資料②!BK29</f>
        <v>13</v>
      </c>
      <c r="BQ22" s="309">
        <f>集計・資料②!BL29</f>
        <v>75</v>
      </c>
      <c r="BR22" s="309">
        <f>集計・資料②!BM29</f>
        <v>63</v>
      </c>
      <c r="BS22" s="309">
        <f>集計・資料②!BN29</f>
        <v>11</v>
      </c>
      <c r="BT22" s="327">
        <f t="shared" si="4"/>
        <v>167</v>
      </c>
    </row>
    <row r="23" spans="1:72" ht="11.25" thickBot="1">
      <c r="A23" s="461"/>
      <c r="B23" s="291"/>
      <c r="C23" s="291"/>
      <c r="D23" s="291"/>
      <c r="E23" s="291"/>
      <c r="F23" s="291"/>
      <c r="G23" s="291"/>
      <c r="H23" s="291"/>
      <c r="I23" s="291"/>
      <c r="J23" s="291"/>
      <c r="K23" s="291"/>
      <c r="L23" s="291"/>
      <c r="M23" s="291"/>
      <c r="N23" s="291"/>
      <c r="O23" s="291"/>
      <c r="P23" s="291"/>
      <c r="Q23" s="291"/>
      <c r="R23" s="291"/>
      <c r="S23" s="291"/>
      <c r="T23" s="291"/>
      <c r="U23" s="291"/>
      <c r="V23" s="291"/>
      <c r="W23" s="291"/>
      <c r="X23" s="291"/>
      <c r="Y23" s="291"/>
      <c r="Z23" s="291"/>
      <c r="AA23" s="462"/>
      <c r="AC23" s="573" t="s">
        <v>23</v>
      </c>
      <c r="AD23" s="687" t="e">
        <f>BH11</f>
        <v>#DIV/0!</v>
      </c>
      <c r="AE23" s="687" t="e">
        <f>BI11</f>
        <v>#DIV/0!</v>
      </c>
      <c r="AF23" s="687" t="e">
        <f>BJ11</f>
        <v>#DIV/0!</v>
      </c>
      <c r="AG23" s="687" t="e">
        <f>BK11</f>
        <v>#DIV/0!</v>
      </c>
      <c r="AH23" s="687" t="e">
        <f>BL11</f>
        <v>#DIV/0!</v>
      </c>
      <c r="AJ23" s="573" t="s">
        <v>23</v>
      </c>
      <c r="AK23" s="704">
        <f t="shared" ref="AK23:AP23" si="16">BO11</f>
        <v>0</v>
      </c>
      <c r="AL23" s="704">
        <f t="shared" si="16"/>
        <v>0</v>
      </c>
      <c r="AM23" s="704">
        <f t="shared" si="16"/>
        <v>0</v>
      </c>
      <c r="AN23" s="704">
        <f t="shared" si="16"/>
        <v>0</v>
      </c>
      <c r="AO23" s="704">
        <f t="shared" si="16"/>
        <v>0</v>
      </c>
      <c r="AP23" s="704">
        <f t="shared" si="16"/>
        <v>0</v>
      </c>
      <c r="AR23" s="833"/>
      <c r="AS23" s="833"/>
      <c r="AT23" s="833"/>
      <c r="AU23" s="833"/>
      <c r="AV23" s="833"/>
      <c r="AW23" s="833"/>
      <c r="AX23" s="833"/>
      <c r="AY23" s="833"/>
      <c r="AZ23" s="833"/>
      <c r="BA23" s="833"/>
      <c r="BB23" s="833"/>
      <c r="BC23" s="833"/>
      <c r="BG23" s="10" t="s">
        <v>548</v>
      </c>
      <c r="BH23" s="370">
        <f t="shared" si="3"/>
        <v>5.2863436123348019E-2</v>
      </c>
      <c r="BI23" s="371">
        <f t="shared" si="3"/>
        <v>9.2511013215859028E-2</v>
      </c>
      <c r="BJ23" s="371">
        <f t="shared" si="3"/>
        <v>0.3524229074889868</v>
      </c>
      <c r="BK23" s="371">
        <f t="shared" si="3"/>
        <v>0.40088105726872247</v>
      </c>
      <c r="BL23" s="372">
        <f t="shared" si="3"/>
        <v>0.1013215859030837</v>
      </c>
      <c r="BN23" s="8" t="s">
        <v>548</v>
      </c>
      <c r="BO23" s="301">
        <f>集計・資料②!BJ31</f>
        <v>12</v>
      </c>
      <c r="BP23" s="302">
        <f>集計・資料②!BK31</f>
        <v>21</v>
      </c>
      <c r="BQ23" s="306">
        <f>集計・資料②!BL31</f>
        <v>80</v>
      </c>
      <c r="BR23" s="306">
        <f>集計・資料②!BM31</f>
        <v>91</v>
      </c>
      <c r="BS23" s="306">
        <f>集計・資料②!BN31</f>
        <v>23</v>
      </c>
      <c r="BT23" s="311">
        <f t="shared" si="4"/>
        <v>227</v>
      </c>
    </row>
    <row r="24" spans="1:72" ht="11.25" thickBot="1">
      <c r="A24" s="461"/>
      <c r="B24" s="291"/>
      <c r="C24" s="291"/>
      <c r="D24" s="291"/>
      <c r="E24" s="291"/>
      <c r="F24" s="291"/>
      <c r="G24" s="291"/>
      <c r="H24" s="291"/>
      <c r="I24" s="291"/>
      <c r="J24" s="291"/>
      <c r="K24" s="291"/>
      <c r="L24" s="291"/>
      <c r="M24" s="291"/>
      <c r="N24" s="291"/>
      <c r="O24" s="291"/>
      <c r="P24" s="291"/>
      <c r="Q24" s="291"/>
      <c r="R24" s="291"/>
      <c r="S24" s="291"/>
      <c r="T24" s="291"/>
      <c r="U24" s="291"/>
      <c r="V24" s="291"/>
      <c r="W24" s="291"/>
      <c r="X24" s="291"/>
      <c r="Y24" s="291"/>
      <c r="Z24" s="291"/>
      <c r="AA24" s="462"/>
      <c r="AJ24" s="589" t="s">
        <v>556</v>
      </c>
      <c r="AK24" s="704">
        <f t="shared" ref="AK24:AP24" si="17">SUM(AK11:AK23)</f>
        <v>34</v>
      </c>
      <c r="AL24" s="704">
        <f t="shared" si="17"/>
        <v>85</v>
      </c>
      <c r="AM24" s="704">
        <f t="shared" si="17"/>
        <v>458</v>
      </c>
      <c r="AN24" s="704">
        <f t="shared" si="17"/>
        <v>403</v>
      </c>
      <c r="AO24" s="704">
        <f t="shared" si="17"/>
        <v>93</v>
      </c>
      <c r="AP24" s="704">
        <f t="shared" si="17"/>
        <v>1073</v>
      </c>
      <c r="AR24" s="833"/>
      <c r="AS24" s="833"/>
      <c r="AT24" s="833"/>
      <c r="AU24" s="833"/>
      <c r="AV24" s="833"/>
      <c r="AW24" s="833"/>
      <c r="AX24" s="833"/>
      <c r="AY24" s="833"/>
      <c r="AZ24" s="833"/>
      <c r="BA24" s="833"/>
      <c r="BB24" s="833"/>
      <c r="BC24" s="833"/>
      <c r="BN24" s="303" t="s">
        <v>556</v>
      </c>
      <c r="BO24" s="286">
        <f>+SUM(BO11:BO23)</f>
        <v>34</v>
      </c>
      <c r="BP24" s="287">
        <f>+SUM(BP11:BP23)</f>
        <v>85</v>
      </c>
      <c r="BQ24" s="307">
        <f>SUM(BQ11:BQ23)</f>
        <v>458</v>
      </c>
      <c r="BR24" s="307">
        <f>SUM(BR11:BR23)</f>
        <v>403</v>
      </c>
      <c r="BS24" s="307">
        <f>+SUM(BS11:BS23)</f>
        <v>93</v>
      </c>
      <c r="BT24" s="308">
        <f t="shared" si="4"/>
        <v>1073</v>
      </c>
    </row>
    <row r="25" spans="1:72">
      <c r="A25" s="461"/>
      <c r="B25" s="291"/>
      <c r="C25" s="291"/>
      <c r="D25" s="291"/>
      <c r="E25" s="291"/>
      <c r="F25" s="291"/>
      <c r="G25" s="291"/>
      <c r="H25" s="291"/>
      <c r="I25" s="291"/>
      <c r="J25" s="291"/>
      <c r="K25" s="291"/>
      <c r="L25" s="291"/>
      <c r="M25" s="291"/>
      <c r="N25" s="291"/>
      <c r="O25" s="291"/>
      <c r="P25" s="291"/>
      <c r="Q25" s="291"/>
      <c r="R25" s="291"/>
      <c r="S25" s="291"/>
      <c r="T25" s="291"/>
      <c r="U25" s="291"/>
      <c r="V25" s="291"/>
      <c r="W25" s="291"/>
      <c r="X25" s="291"/>
      <c r="Y25" s="291"/>
      <c r="Z25" s="291"/>
      <c r="AA25" s="462"/>
      <c r="AL25" s="312"/>
      <c r="AM25" s="312"/>
      <c r="AN25" s="312"/>
      <c r="AR25" s="833"/>
      <c r="AS25" s="833"/>
      <c r="AT25" s="833"/>
      <c r="AU25" s="833"/>
      <c r="AV25" s="833"/>
      <c r="AW25" s="833"/>
      <c r="AX25" s="833"/>
      <c r="AY25" s="833"/>
      <c r="AZ25" s="833"/>
      <c r="BA25" s="833"/>
      <c r="BB25" s="833"/>
      <c r="BC25" s="833"/>
      <c r="BP25" s="312"/>
      <c r="BQ25" s="312"/>
      <c r="BR25" s="312"/>
    </row>
    <row r="26" spans="1:72">
      <c r="A26" s="461"/>
      <c r="B26" s="291"/>
      <c r="C26" s="291"/>
      <c r="D26" s="291"/>
      <c r="E26" s="291"/>
      <c r="F26" s="291"/>
      <c r="G26" s="291"/>
      <c r="H26" s="291"/>
      <c r="I26" s="291"/>
      <c r="J26" s="291"/>
      <c r="K26" s="291"/>
      <c r="L26" s="291"/>
      <c r="M26" s="291"/>
      <c r="N26" s="291"/>
      <c r="O26" s="291"/>
      <c r="P26" s="291"/>
      <c r="Q26" s="291"/>
      <c r="R26" s="291"/>
      <c r="S26" s="291"/>
      <c r="T26" s="291"/>
      <c r="U26" s="291"/>
      <c r="V26" s="291"/>
      <c r="W26" s="291"/>
      <c r="X26" s="291"/>
      <c r="Y26" s="291"/>
      <c r="Z26" s="291"/>
      <c r="AA26" s="462"/>
      <c r="AC26" s="282" t="s">
        <v>306</v>
      </c>
      <c r="AJ26" s="282" t="s">
        <v>307</v>
      </c>
      <c r="AR26" s="833"/>
      <c r="AS26" s="833"/>
      <c r="AT26" s="833"/>
      <c r="AU26" s="833"/>
      <c r="AV26" s="833"/>
      <c r="AW26" s="833"/>
      <c r="AX26" s="833"/>
      <c r="AY26" s="833"/>
      <c r="AZ26" s="833"/>
      <c r="BA26" s="833"/>
      <c r="BB26" s="833"/>
      <c r="BC26" s="833"/>
      <c r="BG26" s="282" t="s">
        <v>306</v>
      </c>
      <c r="BN26" s="282" t="s">
        <v>307</v>
      </c>
    </row>
    <row r="27" spans="1:72" ht="11.25" thickBot="1">
      <c r="A27" s="461"/>
      <c r="B27" s="291"/>
      <c r="C27" s="291"/>
      <c r="D27" s="291"/>
      <c r="E27" s="291"/>
      <c r="F27" s="291"/>
      <c r="G27" s="291"/>
      <c r="H27" s="291"/>
      <c r="I27" s="291"/>
      <c r="J27" s="291"/>
      <c r="K27" s="291"/>
      <c r="L27" s="291"/>
      <c r="M27" s="291"/>
      <c r="N27" s="291"/>
      <c r="O27" s="291"/>
      <c r="P27" s="291"/>
      <c r="Q27" s="291"/>
      <c r="R27" s="291"/>
      <c r="S27" s="291"/>
      <c r="T27" s="291"/>
      <c r="U27" s="291"/>
      <c r="V27" s="291"/>
      <c r="W27" s="291"/>
      <c r="X27" s="291"/>
      <c r="Y27" s="291"/>
      <c r="Z27" s="291"/>
      <c r="AA27" s="462"/>
      <c r="AR27" s="833"/>
      <c r="AS27" s="833"/>
      <c r="AT27" s="833"/>
      <c r="AU27" s="833"/>
      <c r="AV27" s="833"/>
      <c r="AW27" s="833"/>
      <c r="AX27" s="833"/>
      <c r="AY27" s="833"/>
      <c r="AZ27" s="833"/>
      <c r="BA27" s="833"/>
      <c r="BB27" s="833"/>
      <c r="BC27" s="833"/>
    </row>
    <row r="28" spans="1:72" ht="11.25" thickBot="1">
      <c r="A28" s="461"/>
      <c r="B28" s="291"/>
      <c r="C28" s="291"/>
      <c r="D28" s="291"/>
      <c r="E28" s="291"/>
      <c r="F28" s="291"/>
      <c r="G28" s="291"/>
      <c r="H28" s="291"/>
      <c r="I28" s="291"/>
      <c r="J28" s="291"/>
      <c r="K28" s="291"/>
      <c r="L28" s="291"/>
      <c r="M28" s="291"/>
      <c r="N28" s="291"/>
      <c r="O28" s="291"/>
      <c r="P28" s="291"/>
      <c r="Q28" s="291"/>
      <c r="R28" s="291"/>
      <c r="S28" s="291"/>
      <c r="T28" s="291"/>
      <c r="U28" s="291"/>
      <c r="V28" s="291"/>
      <c r="W28" s="291"/>
      <c r="X28" s="291"/>
      <c r="Y28" s="291"/>
      <c r="Z28" s="291"/>
      <c r="AA28" s="462"/>
      <c r="AC28" s="764" t="s">
        <v>8</v>
      </c>
      <c r="AD28" s="591" t="s">
        <v>298</v>
      </c>
      <c r="AE28" s="591" t="s">
        <v>299</v>
      </c>
      <c r="AF28" s="591" t="s">
        <v>300</v>
      </c>
      <c r="AG28" s="591" t="s">
        <v>301</v>
      </c>
      <c r="AH28" s="589" t="s">
        <v>23</v>
      </c>
      <c r="AJ28" s="764" t="s">
        <v>8</v>
      </c>
      <c r="AK28" s="591" t="s">
        <v>298</v>
      </c>
      <c r="AL28" s="591" t="s">
        <v>299</v>
      </c>
      <c r="AM28" s="591" t="s">
        <v>300</v>
      </c>
      <c r="AN28" s="591" t="s">
        <v>301</v>
      </c>
      <c r="AO28" s="589" t="s">
        <v>23</v>
      </c>
      <c r="AP28" s="589" t="s">
        <v>556</v>
      </c>
      <c r="BG28" s="31" t="s">
        <v>8</v>
      </c>
      <c r="BH28" s="324" t="s">
        <v>298</v>
      </c>
      <c r="BI28" s="322" t="s">
        <v>299</v>
      </c>
      <c r="BJ28" s="493" t="s">
        <v>300</v>
      </c>
      <c r="BK28" s="493" t="s">
        <v>301</v>
      </c>
      <c r="BL28" s="479" t="s">
        <v>23</v>
      </c>
      <c r="BN28" s="31" t="s">
        <v>8</v>
      </c>
      <c r="BO28" s="324" t="s">
        <v>298</v>
      </c>
      <c r="BP28" s="322" t="s">
        <v>299</v>
      </c>
      <c r="BQ28" s="493" t="s">
        <v>300</v>
      </c>
      <c r="BR28" s="493" t="s">
        <v>301</v>
      </c>
      <c r="BS28" s="478" t="s">
        <v>23</v>
      </c>
      <c r="BT28" s="396" t="s">
        <v>556</v>
      </c>
    </row>
    <row r="29" spans="1:72">
      <c r="A29" s="461"/>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462"/>
      <c r="AC29" s="577" t="s">
        <v>415</v>
      </c>
      <c r="AD29" s="681">
        <f>BH34</f>
        <v>8.4033613445378148E-3</v>
      </c>
      <c r="AE29" s="681">
        <f>BI34</f>
        <v>5.4621848739495799E-2</v>
      </c>
      <c r="AF29" s="681">
        <f>BJ34</f>
        <v>0.40756302521008403</v>
      </c>
      <c r="AG29" s="681">
        <f>BK34</f>
        <v>0.41806722689075632</v>
      </c>
      <c r="AH29" s="681">
        <f>BL34</f>
        <v>0.11134453781512606</v>
      </c>
      <c r="AJ29" s="577" t="s">
        <v>415</v>
      </c>
      <c r="AK29" s="704">
        <f t="shared" ref="AK29:AP29" si="18">BO34</f>
        <v>4</v>
      </c>
      <c r="AL29" s="704">
        <f t="shared" si="18"/>
        <v>26</v>
      </c>
      <c r="AM29" s="704">
        <f t="shared" si="18"/>
        <v>194</v>
      </c>
      <c r="AN29" s="704">
        <f t="shared" si="18"/>
        <v>199</v>
      </c>
      <c r="AO29" s="704">
        <f t="shared" si="18"/>
        <v>53</v>
      </c>
      <c r="AP29" s="704">
        <f t="shared" si="18"/>
        <v>476</v>
      </c>
      <c r="BG29" s="106" t="s">
        <v>555</v>
      </c>
      <c r="BH29" s="90">
        <f t="shared" ref="BH29:BL34" si="19">+BO29/+$BT29</f>
        <v>1</v>
      </c>
      <c r="BI29" s="46">
        <f t="shared" si="19"/>
        <v>0</v>
      </c>
      <c r="BJ29" s="46">
        <f t="shared" si="19"/>
        <v>0</v>
      </c>
      <c r="BK29" s="46">
        <f t="shared" si="19"/>
        <v>0</v>
      </c>
      <c r="BL29" s="91">
        <f t="shared" si="19"/>
        <v>0</v>
      </c>
      <c r="BN29" s="67" t="s">
        <v>555</v>
      </c>
      <c r="BO29" s="298">
        <f>集計・資料②!BJ41</f>
        <v>7</v>
      </c>
      <c r="BP29" s="299">
        <f>集計・資料②!BK41</f>
        <v>0</v>
      </c>
      <c r="BQ29" s="299">
        <f>集計・資料②!BL41</f>
        <v>0</v>
      </c>
      <c r="BR29" s="299">
        <f>集計・資料②!BM41</f>
        <v>0</v>
      </c>
      <c r="BS29" s="299">
        <f>集計・資料②!BN41</f>
        <v>0</v>
      </c>
      <c r="BT29" s="331">
        <f t="shared" ref="BT29:BT35" si="20">+SUM(BO29:BS29)</f>
        <v>7</v>
      </c>
    </row>
    <row r="30" spans="1:72">
      <c r="A30" s="461"/>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462"/>
      <c r="AC30" s="577" t="s">
        <v>416</v>
      </c>
      <c r="AD30" s="681">
        <f>BH33</f>
        <v>1.6611295681063124E-2</v>
      </c>
      <c r="AE30" s="681">
        <f>BI33</f>
        <v>7.6411960132890366E-2</v>
      </c>
      <c r="AF30" s="681">
        <f>BJ33</f>
        <v>0.4019933554817276</v>
      </c>
      <c r="AG30" s="681">
        <f>BK33</f>
        <v>0.42192691029900331</v>
      </c>
      <c r="AH30" s="681">
        <f>BL33</f>
        <v>8.3056478405315617E-2</v>
      </c>
      <c r="AJ30" s="577" t="s">
        <v>416</v>
      </c>
      <c r="AK30" s="704">
        <f t="shared" ref="AK30:AP30" si="21">BO33</f>
        <v>5</v>
      </c>
      <c r="AL30" s="704">
        <f t="shared" si="21"/>
        <v>23</v>
      </c>
      <c r="AM30" s="704">
        <f t="shared" si="21"/>
        <v>121</v>
      </c>
      <c r="AN30" s="704">
        <f t="shared" si="21"/>
        <v>127</v>
      </c>
      <c r="AO30" s="704">
        <f t="shared" si="21"/>
        <v>25</v>
      </c>
      <c r="AP30" s="704">
        <f t="shared" si="21"/>
        <v>301</v>
      </c>
      <c r="BG30" s="108" t="s">
        <v>432</v>
      </c>
      <c r="BH30" s="96">
        <f t="shared" si="19"/>
        <v>0.21428571428571427</v>
      </c>
      <c r="BI30" s="72">
        <f t="shared" si="19"/>
        <v>0.14285714285714285</v>
      </c>
      <c r="BJ30" s="72">
        <f t="shared" si="19"/>
        <v>0.6428571428571429</v>
      </c>
      <c r="BK30" s="72">
        <f t="shared" si="19"/>
        <v>0</v>
      </c>
      <c r="BL30" s="73">
        <f t="shared" si="19"/>
        <v>0</v>
      </c>
      <c r="BN30" s="70" t="s">
        <v>432</v>
      </c>
      <c r="BO30" s="326">
        <f>集計・資料②!BJ43</f>
        <v>3</v>
      </c>
      <c r="BP30" s="284">
        <f>集計・資料②!BK43</f>
        <v>2</v>
      </c>
      <c r="BQ30" s="284">
        <f>集計・資料②!BL43</f>
        <v>9</v>
      </c>
      <c r="BR30" s="284">
        <f>集計・資料②!BM43</f>
        <v>0</v>
      </c>
      <c r="BS30" s="284">
        <f>集計・資料②!BN43</f>
        <v>0</v>
      </c>
      <c r="BT30" s="332">
        <f t="shared" si="20"/>
        <v>14</v>
      </c>
    </row>
    <row r="31" spans="1:72">
      <c r="A31" s="461"/>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462"/>
      <c r="AC31" s="577" t="s">
        <v>417</v>
      </c>
      <c r="AD31" s="681">
        <f>BH32</f>
        <v>5.3497942386831275E-2</v>
      </c>
      <c r="AE31" s="681">
        <f>BI32</f>
        <v>0.12345679012345678</v>
      </c>
      <c r="AF31" s="681">
        <f>BJ32</f>
        <v>0.47736625514403291</v>
      </c>
      <c r="AG31" s="681">
        <f>BK32</f>
        <v>0.2839506172839506</v>
      </c>
      <c r="AH31" s="681">
        <f>BL32</f>
        <v>6.1728395061728392E-2</v>
      </c>
      <c r="AJ31" s="577" t="s">
        <v>417</v>
      </c>
      <c r="AK31" s="704">
        <f t="shared" ref="AK31:AP31" si="22">BO32</f>
        <v>13</v>
      </c>
      <c r="AL31" s="704">
        <f t="shared" si="22"/>
        <v>30</v>
      </c>
      <c r="AM31" s="704">
        <f t="shared" si="22"/>
        <v>116</v>
      </c>
      <c r="AN31" s="704">
        <f t="shared" si="22"/>
        <v>69</v>
      </c>
      <c r="AO31" s="704">
        <f t="shared" si="22"/>
        <v>15</v>
      </c>
      <c r="AP31" s="704">
        <f t="shared" si="22"/>
        <v>243</v>
      </c>
      <c r="BG31" s="108" t="s">
        <v>433</v>
      </c>
      <c r="BH31" s="96">
        <f t="shared" si="19"/>
        <v>6.25E-2</v>
      </c>
      <c r="BI31" s="72">
        <f t="shared" si="19"/>
        <v>0.125</v>
      </c>
      <c r="BJ31" s="72">
        <f t="shared" si="19"/>
        <v>0.5625</v>
      </c>
      <c r="BK31" s="72">
        <f t="shared" si="19"/>
        <v>0.25</v>
      </c>
      <c r="BL31" s="73">
        <f t="shared" si="19"/>
        <v>0</v>
      </c>
      <c r="BN31" s="70" t="s">
        <v>433</v>
      </c>
      <c r="BO31" s="326">
        <f>集計・資料②!BJ45</f>
        <v>2</v>
      </c>
      <c r="BP31" s="284">
        <f>集計・資料②!BK45</f>
        <v>4</v>
      </c>
      <c r="BQ31" s="284">
        <f>集計・資料②!BL45</f>
        <v>18</v>
      </c>
      <c r="BR31" s="284">
        <f>集計・資料②!BM45</f>
        <v>8</v>
      </c>
      <c r="BS31" s="284">
        <f>集計・資料②!BN45</f>
        <v>0</v>
      </c>
      <c r="BT31" s="332">
        <f t="shared" si="20"/>
        <v>32</v>
      </c>
    </row>
    <row r="32" spans="1:72">
      <c r="A32" s="461"/>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462"/>
      <c r="AC32" s="577" t="s">
        <v>418</v>
      </c>
      <c r="AD32" s="681">
        <f>BH31</f>
        <v>6.25E-2</v>
      </c>
      <c r="AE32" s="681">
        <f>BI31</f>
        <v>0.125</v>
      </c>
      <c r="AF32" s="681">
        <f>BJ31</f>
        <v>0.5625</v>
      </c>
      <c r="AG32" s="681">
        <f>BK31</f>
        <v>0.25</v>
      </c>
      <c r="AH32" s="681">
        <f>BL31</f>
        <v>0</v>
      </c>
      <c r="AJ32" s="577" t="s">
        <v>418</v>
      </c>
      <c r="AK32" s="704">
        <f t="shared" ref="AK32:AP32" si="23">BO31</f>
        <v>2</v>
      </c>
      <c r="AL32" s="704">
        <f t="shared" si="23"/>
        <v>4</v>
      </c>
      <c r="AM32" s="704">
        <f t="shared" si="23"/>
        <v>18</v>
      </c>
      <c r="AN32" s="704">
        <f t="shared" si="23"/>
        <v>8</v>
      </c>
      <c r="AO32" s="704">
        <f t="shared" si="23"/>
        <v>0</v>
      </c>
      <c r="AP32" s="704">
        <f t="shared" si="23"/>
        <v>32</v>
      </c>
      <c r="BG32" s="108" t="s">
        <v>434</v>
      </c>
      <c r="BH32" s="96">
        <f t="shared" si="19"/>
        <v>5.3497942386831275E-2</v>
      </c>
      <c r="BI32" s="72">
        <f t="shared" si="19"/>
        <v>0.12345679012345678</v>
      </c>
      <c r="BJ32" s="72">
        <f t="shared" si="19"/>
        <v>0.47736625514403291</v>
      </c>
      <c r="BK32" s="72">
        <f t="shared" si="19"/>
        <v>0.2839506172839506</v>
      </c>
      <c r="BL32" s="73">
        <f t="shared" si="19"/>
        <v>6.1728395061728392E-2</v>
      </c>
      <c r="BN32" s="70" t="s">
        <v>434</v>
      </c>
      <c r="BO32" s="326">
        <f>集計・資料②!BJ47</f>
        <v>13</v>
      </c>
      <c r="BP32" s="284">
        <f>集計・資料②!BK47</f>
        <v>30</v>
      </c>
      <c r="BQ32" s="284">
        <f>集計・資料②!BL47</f>
        <v>116</v>
      </c>
      <c r="BR32" s="284">
        <f>集計・資料②!BM47</f>
        <v>69</v>
      </c>
      <c r="BS32" s="284">
        <f>集計・資料②!BN47</f>
        <v>15</v>
      </c>
      <c r="BT32" s="332">
        <f t="shared" si="20"/>
        <v>243</v>
      </c>
    </row>
    <row r="33" spans="1:72">
      <c r="A33" s="461"/>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462"/>
      <c r="AC33" s="577" t="s">
        <v>419</v>
      </c>
      <c r="AD33" s="681">
        <f>BH30</f>
        <v>0.21428571428571427</v>
      </c>
      <c r="AE33" s="681">
        <f>BI30</f>
        <v>0.14285714285714285</v>
      </c>
      <c r="AF33" s="681">
        <f>BJ30</f>
        <v>0.6428571428571429</v>
      </c>
      <c r="AG33" s="681">
        <f>BK30</f>
        <v>0</v>
      </c>
      <c r="AH33" s="681">
        <f>BL30</f>
        <v>0</v>
      </c>
      <c r="AJ33" s="577" t="s">
        <v>419</v>
      </c>
      <c r="AK33" s="704">
        <f t="shared" ref="AK33:AP33" si="24">BO30</f>
        <v>3</v>
      </c>
      <c r="AL33" s="704">
        <f t="shared" si="24"/>
        <v>2</v>
      </c>
      <c r="AM33" s="704">
        <f t="shared" si="24"/>
        <v>9</v>
      </c>
      <c r="AN33" s="704">
        <f t="shared" si="24"/>
        <v>0</v>
      </c>
      <c r="AO33" s="704">
        <f t="shared" si="24"/>
        <v>0</v>
      </c>
      <c r="AP33" s="704">
        <f t="shared" si="24"/>
        <v>14</v>
      </c>
      <c r="BG33" s="108" t="s">
        <v>435</v>
      </c>
      <c r="BH33" s="96">
        <f t="shared" si="19"/>
        <v>1.6611295681063124E-2</v>
      </c>
      <c r="BI33" s="72">
        <f t="shared" si="19"/>
        <v>7.6411960132890366E-2</v>
      </c>
      <c r="BJ33" s="72">
        <f t="shared" si="19"/>
        <v>0.4019933554817276</v>
      </c>
      <c r="BK33" s="72">
        <f t="shared" si="19"/>
        <v>0.42192691029900331</v>
      </c>
      <c r="BL33" s="73">
        <f t="shared" si="19"/>
        <v>8.3056478405315617E-2</v>
      </c>
      <c r="BN33" s="70" t="s">
        <v>435</v>
      </c>
      <c r="BO33" s="326">
        <f>集計・資料②!BJ49</f>
        <v>5</v>
      </c>
      <c r="BP33" s="284">
        <f>集計・資料②!BK49</f>
        <v>23</v>
      </c>
      <c r="BQ33" s="284">
        <f>集計・資料②!BL49</f>
        <v>121</v>
      </c>
      <c r="BR33" s="284">
        <f>集計・資料②!BM49</f>
        <v>127</v>
      </c>
      <c r="BS33" s="284">
        <f>集計・資料②!BN49</f>
        <v>25</v>
      </c>
      <c r="BT33" s="332">
        <f t="shared" si="20"/>
        <v>301</v>
      </c>
    </row>
    <row r="34" spans="1:72" ht="11.25" thickBot="1">
      <c r="A34" s="461"/>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462"/>
      <c r="AC34" s="577" t="s">
        <v>420</v>
      </c>
      <c r="AD34" s="690">
        <f>BH29</f>
        <v>1</v>
      </c>
      <c r="AE34" s="690">
        <f>BI29</f>
        <v>0</v>
      </c>
      <c r="AF34" s="690">
        <f>BJ29</f>
        <v>0</v>
      </c>
      <c r="AG34" s="681">
        <f>BK29</f>
        <v>0</v>
      </c>
      <c r="AH34" s="681">
        <f>BL29</f>
        <v>0</v>
      </c>
      <c r="AJ34" s="577" t="s">
        <v>420</v>
      </c>
      <c r="AK34" s="704">
        <f t="shared" ref="AK34:AP34" si="25">BO29</f>
        <v>7</v>
      </c>
      <c r="AL34" s="704">
        <f t="shared" si="25"/>
        <v>0</v>
      </c>
      <c r="AM34" s="704">
        <f t="shared" si="25"/>
        <v>0</v>
      </c>
      <c r="AN34" s="704">
        <f t="shared" si="25"/>
        <v>0</v>
      </c>
      <c r="AO34" s="704">
        <f t="shared" si="25"/>
        <v>0</v>
      </c>
      <c r="AP34" s="704">
        <f t="shared" si="25"/>
        <v>7</v>
      </c>
      <c r="BG34" s="129" t="s">
        <v>436</v>
      </c>
      <c r="BH34" s="55">
        <f t="shared" si="19"/>
        <v>8.4033613445378148E-3</v>
      </c>
      <c r="BI34" s="56">
        <f t="shared" si="19"/>
        <v>5.4621848739495799E-2</v>
      </c>
      <c r="BJ34" s="56">
        <f t="shared" si="19"/>
        <v>0.40756302521008403</v>
      </c>
      <c r="BK34" s="56">
        <f t="shared" si="19"/>
        <v>0.41806722689075632</v>
      </c>
      <c r="BL34" s="57">
        <f t="shared" si="19"/>
        <v>0.11134453781512606</v>
      </c>
      <c r="BN34" s="79" t="s">
        <v>436</v>
      </c>
      <c r="BO34" s="301">
        <f>集計・資料②!BJ51</f>
        <v>4</v>
      </c>
      <c r="BP34" s="302">
        <f>集計・資料②!BK51</f>
        <v>26</v>
      </c>
      <c r="BQ34" s="302">
        <f>集計・資料②!BL51</f>
        <v>194</v>
      </c>
      <c r="BR34" s="302">
        <f>集計・資料②!BM51</f>
        <v>199</v>
      </c>
      <c r="BS34" s="302">
        <f>集計・資料②!BN51</f>
        <v>53</v>
      </c>
      <c r="BT34" s="333">
        <f t="shared" si="20"/>
        <v>476</v>
      </c>
    </row>
    <row r="35" spans="1:72" ht="11.25" thickBot="1">
      <c r="A35" s="461"/>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462"/>
      <c r="AJ35" s="589" t="s">
        <v>556</v>
      </c>
      <c r="AK35" s="704">
        <f t="shared" ref="AK35:AP35" si="26">SUM(AK29:AK34)</f>
        <v>34</v>
      </c>
      <c r="AL35" s="704">
        <f t="shared" si="26"/>
        <v>85</v>
      </c>
      <c r="AM35" s="704">
        <f t="shared" si="26"/>
        <v>458</v>
      </c>
      <c r="AN35" s="704">
        <f t="shared" si="26"/>
        <v>403</v>
      </c>
      <c r="AO35" s="704">
        <f t="shared" si="26"/>
        <v>93</v>
      </c>
      <c r="AP35" s="704">
        <f t="shared" si="26"/>
        <v>1073</v>
      </c>
      <c r="BN35" s="317" t="s">
        <v>556</v>
      </c>
      <c r="BO35" s="286">
        <f>+SUM(BO29:BO34)</f>
        <v>34</v>
      </c>
      <c r="BP35" s="316">
        <f>+SUM(BP29:BP34)</f>
        <v>85</v>
      </c>
      <c r="BQ35" s="316">
        <f>SUM(BQ29:BQ34)</f>
        <v>458</v>
      </c>
      <c r="BR35" s="316">
        <f>SUM(BR29:BR34)</f>
        <v>403</v>
      </c>
      <c r="BS35" s="316">
        <f>+SUM(BS29:BS34)</f>
        <v>93</v>
      </c>
      <c r="BT35" s="334">
        <f t="shared" si="20"/>
        <v>1073</v>
      </c>
    </row>
    <row r="36" spans="1:72">
      <c r="A36" s="461"/>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462"/>
      <c r="AL36" s="312"/>
      <c r="AM36" s="312"/>
      <c r="AN36" s="312"/>
      <c r="AQ36" s="782"/>
      <c r="BP36" s="312"/>
      <c r="BQ36" s="312"/>
      <c r="BR36" s="312"/>
    </row>
    <row r="37" spans="1:72">
      <c r="A37" s="461"/>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462"/>
      <c r="AL37" s="291"/>
      <c r="AM37" s="291"/>
      <c r="AN37" s="291"/>
      <c r="AQ37" s="783"/>
      <c r="BP37" s="291"/>
      <c r="BQ37" s="291"/>
      <c r="BR37" s="291"/>
    </row>
    <row r="38" spans="1:72">
      <c r="A38" s="461"/>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462"/>
      <c r="AL38" s="312"/>
      <c r="AM38" s="312"/>
      <c r="AN38" s="312"/>
      <c r="AQ38" s="782"/>
      <c r="BP38" s="312"/>
      <c r="BQ38" s="312"/>
      <c r="BR38" s="312"/>
    </row>
    <row r="39" spans="1:72">
      <c r="A39" s="461"/>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462"/>
      <c r="AL39" s="312"/>
      <c r="AM39" s="312"/>
      <c r="AN39" s="312"/>
      <c r="AQ39" s="783"/>
      <c r="BP39" s="312"/>
      <c r="BQ39" s="312"/>
      <c r="BR39" s="312"/>
    </row>
    <row r="40" spans="1:72">
      <c r="A40" s="461"/>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462"/>
      <c r="AQ40" s="782"/>
    </row>
    <row r="41" spans="1:72">
      <c r="A41" s="461"/>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462"/>
      <c r="AQ41" s="783"/>
    </row>
    <row r="42" spans="1:72">
      <c r="A42" s="461"/>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462"/>
      <c r="AQ42" s="782"/>
    </row>
    <row r="43" spans="1:72">
      <c r="A43" s="461"/>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462"/>
      <c r="AQ43" s="783"/>
    </row>
    <row r="44" spans="1:72">
      <c r="A44" s="461"/>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462"/>
      <c r="AQ44" s="782"/>
    </row>
    <row r="45" spans="1:72">
      <c r="A45" s="461"/>
      <c r="B45" s="291"/>
      <c r="C45" s="291"/>
      <c r="D45" s="291"/>
      <c r="E45" s="291"/>
      <c r="F45" s="291"/>
      <c r="G45" s="291"/>
      <c r="H45" s="291"/>
      <c r="I45" s="291"/>
      <c r="J45" s="291"/>
      <c r="K45" s="291"/>
      <c r="L45" s="291"/>
      <c r="M45" s="291"/>
      <c r="N45" s="291"/>
      <c r="O45" s="291"/>
      <c r="P45" s="291"/>
      <c r="Q45" s="291"/>
      <c r="R45" s="291"/>
      <c r="S45" s="291"/>
      <c r="T45" s="291"/>
      <c r="U45" s="291"/>
      <c r="V45" s="291"/>
      <c r="W45" s="291"/>
      <c r="X45" s="291"/>
      <c r="Y45" s="291"/>
      <c r="Z45" s="291"/>
      <c r="AA45" s="462"/>
      <c r="AQ45" s="783"/>
    </row>
    <row r="46" spans="1:72">
      <c r="A46" s="461"/>
      <c r="B46" s="291"/>
      <c r="C46" s="291"/>
      <c r="D46" s="291"/>
      <c r="E46" s="291"/>
      <c r="F46" s="291"/>
      <c r="G46" s="291"/>
      <c r="H46" s="291"/>
      <c r="I46" s="291"/>
      <c r="J46" s="291"/>
      <c r="K46" s="291"/>
      <c r="L46" s="291"/>
      <c r="M46" s="291"/>
      <c r="N46" s="291"/>
      <c r="O46" s="291"/>
      <c r="P46" s="291"/>
      <c r="Q46" s="291"/>
      <c r="R46" s="291"/>
      <c r="S46" s="291"/>
      <c r="T46" s="291"/>
      <c r="U46" s="291"/>
      <c r="V46" s="291"/>
      <c r="W46" s="291"/>
      <c r="X46" s="291"/>
      <c r="Y46" s="291"/>
      <c r="Z46" s="291"/>
      <c r="AA46" s="462"/>
      <c r="AQ46" s="782"/>
    </row>
    <row r="47" spans="1:72">
      <c r="A47" s="461"/>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462"/>
      <c r="AQ47" s="783"/>
    </row>
    <row r="48" spans="1:72">
      <c r="A48" s="461"/>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462"/>
      <c r="AQ48" s="782"/>
    </row>
    <row r="49" spans="1:44">
      <c r="A49" s="461"/>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462"/>
      <c r="AQ49" s="783"/>
    </row>
    <row r="50" spans="1:44">
      <c r="A50" s="461"/>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462"/>
      <c r="AQ50" s="782"/>
      <c r="AR50" s="782"/>
    </row>
    <row r="51" spans="1:44">
      <c r="A51" s="461"/>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462"/>
      <c r="AQ51" s="783"/>
      <c r="AR51" s="782"/>
    </row>
    <row r="52" spans="1:44">
      <c r="A52" s="461"/>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462"/>
      <c r="AQ52" s="782"/>
      <c r="AR52" s="782"/>
    </row>
    <row r="53" spans="1:44">
      <c r="A53" s="461"/>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462"/>
      <c r="AQ53" s="783"/>
      <c r="AR53" s="782"/>
    </row>
    <row r="54" spans="1:44">
      <c r="A54" s="461"/>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462"/>
      <c r="AQ54" s="782"/>
      <c r="AR54" s="782"/>
    </row>
    <row r="55" spans="1:44">
      <c r="A55" s="461"/>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462"/>
    </row>
    <row r="56" spans="1:44">
      <c r="A56" s="461"/>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462"/>
    </row>
    <row r="57" spans="1:44">
      <c r="A57" s="461"/>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462"/>
    </row>
    <row r="58" spans="1:44">
      <c r="A58" s="461"/>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462"/>
    </row>
    <row r="59" spans="1:44">
      <c r="A59" s="461"/>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462"/>
    </row>
    <row r="60" spans="1:44">
      <c r="A60" s="463"/>
      <c r="B60" s="464"/>
      <c r="C60" s="464"/>
      <c r="D60" s="464"/>
      <c r="E60" s="464"/>
      <c r="F60" s="464"/>
      <c r="G60" s="464"/>
      <c r="H60" s="464"/>
      <c r="I60" s="464"/>
      <c r="J60" s="464"/>
      <c r="K60" s="464"/>
      <c r="L60" s="464"/>
      <c r="M60" s="464"/>
      <c r="N60" s="464"/>
      <c r="O60" s="464"/>
      <c r="P60" s="464"/>
      <c r="Q60" s="464"/>
      <c r="R60" s="464"/>
      <c r="S60" s="464"/>
      <c r="T60" s="464"/>
      <c r="U60" s="464"/>
      <c r="V60" s="464"/>
      <c r="W60" s="464"/>
      <c r="X60" s="464"/>
      <c r="Y60" s="464"/>
      <c r="Z60" s="464"/>
      <c r="AA60" s="465"/>
    </row>
  </sheetData>
  <mergeCells count="4">
    <mergeCell ref="A1:B1"/>
    <mergeCell ref="V1:AA1"/>
    <mergeCell ref="B3:M15"/>
    <mergeCell ref="AR15:BC27"/>
  </mergeCells>
  <phoneticPr fontId="9"/>
  <conditionalFormatting sqref="AD11:AD22">
    <cfRule type="top10" dxfId="8" priority="3" rank="3"/>
    <cfRule type="top10" dxfId="7" priority="4" rank="1"/>
  </conditionalFormatting>
  <conditionalFormatting sqref="AD29:AD34">
    <cfRule type="top10" dxfId="6" priority="2" rank="1"/>
  </conditionalFormatting>
  <conditionalFormatting sqref="AE29:AE34">
    <cfRule type="top10" dxfId="5" priority="1" rank="1"/>
  </conditionalFormatting>
  <dataValidations count="1">
    <dataValidation type="list" allowBlank="1" showInputMessage="1" showErrorMessage="1" sqref="AT9:AV9" xr:uid="{00000000-0002-0000-1700-000000000000}">
      <formula1>"「1～4人」,「5～9人」,「10～29人」,「30～49人」,「50～99人」,「100人以上」"</formula1>
    </dataValidation>
  </dataValidations>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1048575" man="1"/>
    <brk id="57"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700-000001000000}">
          <x14:formula1>
            <xm:f>業種リスト!$A$2:$A$14</xm:f>
          </x14:formula1>
          <xm:sqref>AT6:AV6</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theme="9" tint="0.59999389629810485"/>
  </sheetPr>
  <dimension ref="A1:BM60"/>
  <sheetViews>
    <sheetView showGridLines="0" view="pageBreakPreview" topLeftCell="A28" zoomScaleNormal="100" zoomScaleSheetLayoutView="100" workbookViewId="0">
      <selection activeCell="B3" sqref="B3:L16"/>
    </sheetView>
  </sheetViews>
  <sheetFormatPr defaultColWidth="10.28515625" defaultRowHeight="10.5"/>
  <cols>
    <col min="1" max="27" width="3.5703125" style="26" customWidth="1"/>
    <col min="28" max="28" width="1.7109375" style="26" customWidth="1"/>
    <col min="29" max="29" width="14.85546875" style="26" customWidth="1"/>
    <col min="30" max="31" width="10.5703125" style="26" customWidth="1"/>
    <col min="32" max="32" width="9.28515625" style="26" customWidth="1"/>
    <col min="33" max="33" width="1.7109375" style="26" customWidth="1"/>
    <col min="34" max="34" width="14.85546875" style="26" customWidth="1"/>
    <col min="35" max="38" width="7.85546875" style="26" customWidth="1"/>
    <col min="39" max="39" width="15.85546875" style="336" bestFit="1" customWidth="1"/>
    <col min="40" max="40" width="7.140625" style="336" bestFit="1" customWidth="1"/>
    <col min="41" max="41" width="5.42578125" style="336" bestFit="1" customWidth="1"/>
    <col min="42" max="43" width="7.140625" style="336" bestFit="1" customWidth="1"/>
    <col min="44" max="44" width="8.28515625" style="336" bestFit="1" customWidth="1"/>
    <col min="45" max="45" width="5.42578125" style="336" bestFit="1" customWidth="1"/>
    <col min="46" max="53" width="5.42578125" style="336" customWidth="1"/>
    <col min="54" max="54" width="1.7109375" style="26" customWidth="1"/>
    <col min="55" max="55" width="14.85546875" style="26" customWidth="1"/>
    <col min="56" max="58" width="7.42578125" style="26" customWidth="1"/>
    <col min="59" max="59" width="1.7109375" style="26" customWidth="1"/>
    <col min="60" max="60" width="14.85546875" style="26" customWidth="1"/>
    <col min="61" max="61" width="7.140625" style="26" bestFit="1" customWidth="1"/>
    <col min="62" max="62" width="7.5703125" style="26" customWidth="1"/>
    <col min="63" max="64" width="6.85546875" style="26" bestFit="1" customWidth="1"/>
    <col min="65" max="16384" width="10.28515625" style="26"/>
  </cols>
  <sheetData>
    <row r="1" spans="1:64" ht="21" customHeight="1" thickBot="1">
      <c r="A1" s="846">
        <v>50</v>
      </c>
      <c r="B1" s="846"/>
      <c r="C1" s="495" t="s">
        <v>113</v>
      </c>
      <c r="D1" s="495"/>
      <c r="E1" s="495"/>
      <c r="F1" s="495"/>
      <c r="G1" s="495"/>
      <c r="H1" s="495"/>
      <c r="I1" s="495"/>
      <c r="J1" s="495"/>
      <c r="K1" s="495"/>
      <c r="L1" s="495"/>
      <c r="M1" s="495"/>
      <c r="N1" s="495"/>
      <c r="O1" s="495"/>
      <c r="P1" s="495"/>
      <c r="Q1" s="495"/>
      <c r="R1" s="495"/>
      <c r="S1" s="495"/>
      <c r="T1" s="495"/>
      <c r="U1" s="495"/>
      <c r="V1" s="919" t="s">
        <v>668</v>
      </c>
      <c r="W1" s="847"/>
      <c r="X1" s="847"/>
      <c r="Y1" s="847"/>
      <c r="Z1" s="847"/>
      <c r="AA1" s="847"/>
      <c r="AC1" s="528" t="s">
        <v>678</v>
      </c>
      <c r="BC1" s="528" t="s">
        <v>114</v>
      </c>
    </row>
    <row r="3" spans="1:64">
      <c r="B3" s="848" t="s">
        <v>876</v>
      </c>
      <c r="C3" s="849"/>
      <c r="D3" s="849"/>
      <c r="E3" s="849"/>
      <c r="F3" s="849"/>
      <c r="G3" s="849"/>
      <c r="H3" s="849"/>
      <c r="I3" s="849"/>
      <c r="J3" s="849"/>
      <c r="K3" s="849"/>
      <c r="L3" s="849"/>
      <c r="N3" s="433"/>
      <c r="O3" s="434"/>
      <c r="P3" s="434"/>
      <c r="Q3" s="434"/>
      <c r="R3" s="434"/>
      <c r="S3" s="434"/>
      <c r="T3" s="434"/>
      <c r="U3" s="434"/>
      <c r="V3" s="434"/>
      <c r="W3" s="434"/>
      <c r="X3" s="434"/>
      <c r="Y3" s="434"/>
      <c r="Z3" s="434"/>
      <c r="AA3" s="435"/>
      <c r="AC3" s="26" t="s">
        <v>422</v>
      </c>
      <c r="AH3" s="26" t="s">
        <v>86</v>
      </c>
      <c r="AN3" s="336" t="s">
        <v>690</v>
      </c>
      <c r="BC3" s="26" t="s">
        <v>422</v>
      </c>
      <c r="BH3" s="26" t="s">
        <v>86</v>
      </c>
    </row>
    <row r="4" spans="1:64" ht="11.25" thickBot="1">
      <c r="B4" s="849"/>
      <c r="C4" s="849"/>
      <c r="D4" s="849"/>
      <c r="E4" s="849"/>
      <c r="F4" s="849"/>
      <c r="G4" s="849"/>
      <c r="H4" s="849"/>
      <c r="I4" s="849"/>
      <c r="J4" s="849"/>
      <c r="K4" s="849"/>
      <c r="L4" s="849"/>
      <c r="N4" s="436"/>
      <c r="O4" s="87"/>
      <c r="P4" s="87"/>
      <c r="Q4" s="87"/>
      <c r="R4" s="87"/>
      <c r="S4" s="87"/>
      <c r="T4" s="87"/>
      <c r="U4" s="87"/>
      <c r="V4" s="87"/>
      <c r="W4" s="87"/>
      <c r="X4" s="87"/>
      <c r="Y4" s="87"/>
      <c r="Z4" s="87"/>
      <c r="AA4" s="437"/>
      <c r="AN4" s="336" t="str">
        <f>CONCATENATE("性別により評価しない人事考課基準の有無について、「定めている」と回答した事業所が全体で",TEXT(AD6,"0.0％"),"となった。")</f>
        <v>性別により評価しない人事考課基準の有無について、「定めている」と回答した事業所が全体で62.5%となった。</v>
      </c>
    </row>
    <row r="5" spans="1:64" ht="11.25" thickBot="1">
      <c r="B5" s="849"/>
      <c r="C5" s="849"/>
      <c r="D5" s="849"/>
      <c r="E5" s="849"/>
      <c r="F5" s="849"/>
      <c r="G5" s="849"/>
      <c r="H5" s="849"/>
      <c r="I5" s="849"/>
      <c r="J5" s="849"/>
      <c r="K5" s="849"/>
      <c r="L5" s="849"/>
      <c r="N5" s="436"/>
      <c r="O5" s="87"/>
      <c r="P5" s="87"/>
      <c r="Q5" s="87"/>
      <c r="R5" s="87"/>
      <c r="S5" s="87"/>
      <c r="T5" s="87"/>
      <c r="U5" s="87"/>
      <c r="V5" s="87"/>
      <c r="W5" s="87"/>
      <c r="X5" s="87"/>
      <c r="Y5" s="87"/>
      <c r="Z5" s="87"/>
      <c r="AA5" s="437"/>
      <c r="AC5" s="578"/>
      <c r="AD5" s="576" t="s">
        <v>21</v>
      </c>
      <c r="AE5" s="576" t="s">
        <v>22</v>
      </c>
      <c r="AF5" s="575" t="s">
        <v>401</v>
      </c>
      <c r="AH5" s="578"/>
      <c r="AI5" s="576" t="s">
        <v>21</v>
      </c>
      <c r="AJ5" s="576" t="s">
        <v>22</v>
      </c>
      <c r="AK5" s="575" t="s">
        <v>401</v>
      </c>
      <c r="AL5" s="575" t="s">
        <v>558</v>
      </c>
      <c r="AN5" s="336" t="s">
        <v>691</v>
      </c>
      <c r="AP5" s="779" t="s">
        <v>692</v>
      </c>
      <c r="AQ5" s="779" t="s">
        <v>693</v>
      </c>
      <c r="AR5" s="779" t="s">
        <v>694</v>
      </c>
      <c r="AS5" s="336" t="s">
        <v>695</v>
      </c>
      <c r="BC5" s="134"/>
      <c r="BD5" s="156" t="s">
        <v>21</v>
      </c>
      <c r="BE5" s="157" t="s">
        <v>22</v>
      </c>
      <c r="BF5" s="30" t="s">
        <v>401</v>
      </c>
      <c r="BH5" s="134"/>
      <c r="BI5" s="156" t="s">
        <v>21</v>
      </c>
      <c r="BJ5" s="157" t="s">
        <v>22</v>
      </c>
      <c r="BK5" s="43" t="s">
        <v>401</v>
      </c>
      <c r="BL5" s="103" t="s">
        <v>558</v>
      </c>
    </row>
    <row r="6" spans="1:64" ht="11.25" thickBot="1">
      <c r="B6" s="849"/>
      <c r="C6" s="849"/>
      <c r="D6" s="849"/>
      <c r="E6" s="849"/>
      <c r="F6" s="849"/>
      <c r="G6" s="849"/>
      <c r="H6" s="849"/>
      <c r="I6" s="849"/>
      <c r="J6" s="849"/>
      <c r="K6" s="849"/>
      <c r="L6" s="849"/>
      <c r="N6" s="436"/>
      <c r="O6" s="87"/>
      <c r="P6" s="87"/>
      <c r="Q6" s="87"/>
      <c r="R6" s="87"/>
      <c r="S6" s="87"/>
      <c r="T6" s="87"/>
      <c r="U6" s="87"/>
      <c r="V6" s="87"/>
      <c r="W6" s="87"/>
      <c r="X6" s="87"/>
      <c r="Y6" s="87"/>
      <c r="Z6" s="87"/>
      <c r="AA6" s="437"/>
      <c r="AC6" s="575" t="s">
        <v>558</v>
      </c>
      <c r="AD6" s="681">
        <f>BD6</f>
        <v>0.62534948741845298</v>
      </c>
      <c r="AE6" s="681">
        <f>BE6</f>
        <v>0.28331780055917988</v>
      </c>
      <c r="AF6" s="681">
        <f>BF6</f>
        <v>9.1332712022367188E-2</v>
      </c>
      <c r="AH6" s="575" t="s">
        <v>558</v>
      </c>
      <c r="AI6" s="689">
        <f>BI6</f>
        <v>671</v>
      </c>
      <c r="AJ6" s="689">
        <f>BJ6</f>
        <v>304</v>
      </c>
      <c r="AK6" s="689">
        <f>BK6</f>
        <v>98</v>
      </c>
      <c r="AL6" s="689">
        <f>BL6</f>
        <v>1073</v>
      </c>
      <c r="AN6" s="336" t="s">
        <v>754</v>
      </c>
      <c r="AP6" s="779" t="s">
        <v>697</v>
      </c>
      <c r="AQ6" s="779" t="s">
        <v>710</v>
      </c>
      <c r="AR6" s="779"/>
      <c r="AS6" s="336" t="s">
        <v>765</v>
      </c>
      <c r="BC6" s="31" t="s">
        <v>558</v>
      </c>
      <c r="BD6" s="130">
        <f>+BI6/$BL6</f>
        <v>0.62534948741845298</v>
      </c>
      <c r="BE6" s="131">
        <f>+BJ6/$BL6</f>
        <v>0.28331780055917988</v>
      </c>
      <c r="BF6" s="133">
        <f>+BK6/$BL6</f>
        <v>9.1332712022367188E-2</v>
      </c>
      <c r="BH6" s="31" t="s">
        <v>558</v>
      </c>
      <c r="BI6" s="38">
        <f>+集計・資料②!X33</f>
        <v>671</v>
      </c>
      <c r="BJ6" s="39">
        <f>+集計・資料②!Y33</f>
        <v>304</v>
      </c>
      <c r="BK6" s="40">
        <f>+集計・資料②!Z33</f>
        <v>98</v>
      </c>
      <c r="BL6" s="240">
        <f>+SUM(BI6:BK6)</f>
        <v>1073</v>
      </c>
    </row>
    <row r="7" spans="1:64">
      <c r="B7" s="849"/>
      <c r="C7" s="849"/>
      <c r="D7" s="849"/>
      <c r="E7" s="849"/>
      <c r="F7" s="849"/>
      <c r="G7" s="849"/>
      <c r="H7" s="849"/>
      <c r="I7" s="849"/>
      <c r="J7" s="849"/>
      <c r="K7" s="849"/>
      <c r="L7" s="849"/>
      <c r="N7" s="436"/>
      <c r="O7" s="87"/>
      <c r="P7" s="87"/>
      <c r="Q7" s="87"/>
      <c r="R7" s="87"/>
      <c r="S7" s="87"/>
      <c r="T7" s="87"/>
      <c r="U7" s="87"/>
      <c r="V7" s="87"/>
      <c r="W7" s="87"/>
      <c r="X7" s="87"/>
      <c r="Y7" s="87"/>
      <c r="Z7" s="87"/>
      <c r="AA7" s="437"/>
      <c r="AK7" s="87"/>
      <c r="AL7" s="87"/>
      <c r="AP7" s="779"/>
      <c r="AQ7" s="779"/>
      <c r="AR7" s="779"/>
      <c r="BK7" s="525"/>
      <c r="BL7" s="525"/>
    </row>
    <row r="8" spans="1:64" ht="22.5" customHeight="1">
      <c r="B8" s="849"/>
      <c r="C8" s="849"/>
      <c r="D8" s="849"/>
      <c r="E8" s="849"/>
      <c r="F8" s="849"/>
      <c r="G8" s="849"/>
      <c r="H8" s="849"/>
      <c r="I8" s="849"/>
      <c r="J8" s="849"/>
      <c r="K8" s="849"/>
      <c r="L8" s="849"/>
      <c r="N8" s="436"/>
      <c r="O8" s="87"/>
      <c r="P8" s="87"/>
      <c r="Q8" s="87"/>
      <c r="R8" s="87"/>
      <c r="S8" s="87"/>
      <c r="T8" s="87"/>
      <c r="U8" s="87"/>
      <c r="V8" s="87"/>
      <c r="W8" s="87"/>
      <c r="X8" s="87"/>
      <c r="Y8" s="87"/>
      <c r="Z8" s="87"/>
      <c r="AA8" s="437"/>
      <c r="AC8" s="880" t="s">
        <v>619</v>
      </c>
      <c r="AD8" s="880"/>
      <c r="AE8" s="880"/>
      <c r="AF8" s="880"/>
      <c r="AH8" s="920" t="s">
        <v>620</v>
      </c>
      <c r="AI8" s="920"/>
      <c r="AJ8" s="920"/>
      <c r="AK8" s="920"/>
      <c r="AL8" s="920"/>
      <c r="AN8" s="336" t="str">
        <f>CONCATENATE(AN6,AP6,AQ6,AR6,AS6,AN7,AP7,AQ7,AR7,AS7)</f>
        <v>業種別では、「情報通信業」「金融･保険業」が他と比べて、定めている割合が高い。</v>
      </c>
      <c r="BC8" s="26" t="s">
        <v>422</v>
      </c>
      <c r="BH8" s="26" t="s">
        <v>86</v>
      </c>
      <c r="BK8" s="87"/>
      <c r="BL8" s="87"/>
    </row>
    <row r="9" spans="1:64" ht="11.25" thickBot="1">
      <c r="B9" s="849"/>
      <c r="C9" s="849"/>
      <c r="D9" s="849"/>
      <c r="E9" s="849"/>
      <c r="F9" s="849"/>
      <c r="G9" s="849"/>
      <c r="H9" s="849"/>
      <c r="I9" s="849"/>
      <c r="J9" s="849"/>
      <c r="K9" s="849"/>
      <c r="L9" s="849"/>
      <c r="N9" s="436"/>
      <c r="O9" s="87"/>
      <c r="P9" s="87"/>
      <c r="Q9" s="87"/>
      <c r="R9" s="87"/>
      <c r="S9" s="87"/>
      <c r="T9" s="87"/>
      <c r="U9" s="87"/>
      <c r="V9" s="87"/>
      <c r="W9" s="87"/>
      <c r="X9" s="87"/>
      <c r="Y9" s="87"/>
      <c r="Z9" s="87"/>
      <c r="AA9" s="437"/>
      <c r="AK9" s="87"/>
      <c r="AL9" s="87"/>
      <c r="AN9" s="336" t="s">
        <v>698</v>
      </c>
      <c r="BK9" s="526"/>
      <c r="BL9" s="526"/>
    </row>
    <row r="10" spans="1:64" ht="11.25" thickBot="1">
      <c r="B10" s="849"/>
      <c r="C10" s="849"/>
      <c r="D10" s="849"/>
      <c r="E10" s="849"/>
      <c r="F10" s="849"/>
      <c r="G10" s="849"/>
      <c r="H10" s="849"/>
      <c r="I10" s="849"/>
      <c r="J10" s="849"/>
      <c r="K10" s="849"/>
      <c r="L10" s="849"/>
      <c r="N10" s="436"/>
      <c r="O10" s="87"/>
      <c r="P10" s="87"/>
      <c r="Q10" s="87"/>
      <c r="R10" s="87"/>
      <c r="S10" s="87"/>
      <c r="T10" s="87"/>
      <c r="U10" s="87"/>
      <c r="V10" s="87"/>
      <c r="W10" s="87"/>
      <c r="X10" s="87"/>
      <c r="Y10" s="87"/>
      <c r="Z10" s="87"/>
      <c r="AA10" s="437"/>
      <c r="AC10" s="575" t="s">
        <v>550</v>
      </c>
      <c r="AD10" s="576" t="s">
        <v>21</v>
      </c>
      <c r="AE10" s="576" t="s">
        <v>22</v>
      </c>
      <c r="AF10" s="575" t="s">
        <v>401</v>
      </c>
      <c r="AH10" s="575" t="s">
        <v>550</v>
      </c>
      <c r="AI10" s="576" t="s">
        <v>21</v>
      </c>
      <c r="AJ10" s="576" t="s">
        <v>22</v>
      </c>
      <c r="AK10" s="575" t="s">
        <v>401</v>
      </c>
      <c r="AL10" s="575" t="s">
        <v>558</v>
      </c>
      <c r="AN10" s="336" t="s">
        <v>811</v>
      </c>
      <c r="BC10" s="31" t="s">
        <v>550</v>
      </c>
      <c r="BD10" s="247" t="s">
        <v>21</v>
      </c>
      <c r="BE10" s="25" t="s">
        <v>22</v>
      </c>
      <c r="BF10" s="103" t="s">
        <v>401</v>
      </c>
      <c r="BH10" s="31" t="s">
        <v>550</v>
      </c>
      <c r="BI10" s="247" t="s">
        <v>21</v>
      </c>
      <c r="BJ10" s="25" t="s">
        <v>22</v>
      </c>
      <c r="BK10" s="104" t="s">
        <v>401</v>
      </c>
      <c r="BL10" s="103" t="s">
        <v>558</v>
      </c>
    </row>
    <row r="11" spans="1:64">
      <c r="B11" s="849"/>
      <c r="C11" s="849"/>
      <c r="D11" s="849"/>
      <c r="E11" s="849"/>
      <c r="F11" s="849"/>
      <c r="G11" s="849"/>
      <c r="H11" s="849"/>
      <c r="I11" s="849"/>
      <c r="J11" s="849"/>
      <c r="K11" s="849"/>
      <c r="L11" s="849"/>
      <c r="N11" s="436"/>
      <c r="O11" s="87"/>
      <c r="P11" s="87"/>
      <c r="Q11" s="87"/>
      <c r="R11" s="87"/>
      <c r="S11" s="87"/>
      <c r="T11" s="87"/>
      <c r="U11" s="87"/>
      <c r="V11" s="87"/>
      <c r="W11" s="87"/>
      <c r="X11" s="87"/>
      <c r="Y11" s="87"/>
      <c r="Z11" s="87"/>
      <c r="AA11" s="437"/>
      <c r="AC11" s="573" t="s">
        <v>403</v>
      </c>
      <c r="AD11" s="690">
        <f>BD23</f>
        <v>0.5770925110132159</v>
      </c>
      <c r="AE11" s="681">
        <f>BE23</f>
        <v>0.29955947136563876</v>
      </c>
      <c r="AF11" s="681">
        <f>BF23</f>
        <v>0.12334801762114538</v>
      </c>
      <c r="AH11" s="573" t="s">
        <v>403</v>
      </c>
      <c r="AI11" s="702">
        <f>BI23</f>
        <v>131</v>
      </c>
      <c r="AJ11" s="702">
        <f>BJ23</f>
        <v>68</v>
      </c>
      <c r="AK11" s="702">
        <f>BK23</f>
        <v>28</v>
      </c>
      <c r="AL11" s="702">
        <f>BL23</f>
        <v>227</v>
      </c>
      <c r="BC11" s="44" t="s">
        <v>557</v>
      </c>
      <c r="BD11" s="90" t="e">
        <f>+BI11/$BL11</f>
        <v>#DIV/0!</v>
      </c>
      <c r="BE11" s="46" t="e">
        <f>+BJ11/$BL11</f>
        <v>#DIV/0!</v>
      </c>
      <c r="BF11" s="91" t="e">
        <f>+BK11/$BL11</f>
        <v>#DIV/0!</v>
      </c>
      <c r="BH11" s="147" t="s">
        <v>557</v>
      </c>
      <c r="BI11" s="511">
        <f>+集計・資料②!X7</f>
        <v>0</v>
      </c>
      <c r="BJ11" s="238">
        <f>+集計・資料②!Y7</f>
        <v>0</v>
      </c>
      <c r="BK11" s="519">
        <f>+集計・資料②!Z7</f>
        <v>0</v>
      </c>
      <c r="BL11" s="510">
        <f>+SUM(BI11:BK11)</f>
        <v>0</v>
      </c>
    </row>
    <row r="12" spans="1:64">
      <c r="B12" s="849"/>
      <c r="C12" s="849"/>
      <c r="D12" s="849"/>
      <c r="E12" s="849"/>
      <c r="F12" s="849"/>
      <c r="G12" s="849"/>
      <c r="H12" s="849"/>
      <c r="I12" s="849"/>
      <c r="J12" s="849"/>
      <c r="K12" s="849"/>
      <c r="L12" s="849"/>
      <c r="N12" s="436"/>
      <c r="O12" s="87"/>
      <c r="P12" s="87"/>
      <c r="Q12" s="87"/>
      <c r="R12" s="87"/>
      <c r="S12" s="87"/>
      <c r="T12" s="87"/>
      <c r="U12" s="87"/>
      <c r="V12" s="87"/>
      <c r="W12" s="87"/>
      <c r="X12" s="87"/>
      <c r="Y12" s="87"/>
      <c r="Z12" s="87"/>
      <c r="AA12" s="437"/>
      <c r="AC12" s="683" t="s">
        <v>404</v>
      </c>
      <c r="AD12" s="690">
        <f>BD22</f>
        <v>0.66467065868263475</v>
      </c>
      <c r="AE12" s="681">
        <f>BE22</f>
        <v>0.26946107784431139</v>
      </c>
      <c r="AF12" s="681">
        <f>BF22</f>
        <v>6.5868263473053898E-2</v>
      </c>
      <c r="AH12" s="683" t="s">
        <v>404</v>
      </c>
      <c r="AI12" s="702">
        <f>BI22</f>
        <v>111</v>
      </c>
      <c r="AJ12" s="702">
        <f>BJ22</f>
        <v>45</v>
      </c>
      <c r="AK12" s="702">
        <f>BK22</f>
        <v>11</v>
      </c>
      <c r="AL12" s="702">
        <f>BL22</f>
        <v>167</v>
      </c>
      <c r="BC12" s="7" t="s">
        <v>544</v>
      </c>
      <c r="BD12" s="96">
        <f t="shared" ref="BD12:BF23" si="0">+BI12/$BL12</f>
        <v>0.64485981308411211</v>
      </c>
      <c r="BE12" s="72">
        <f t="shared" si="0"/>
        <v>0.22429906542056074</v>
      </c>
      <c r="BF12" s="73">
        <f t="shared" si="0"/>
        <v>0.13084112149532709</v>
      </c>
      <c r="BH12" s="18" t="s">
        <v>544</v>
      </c>
      <c r="BI12" s="512">
        <f>+集計・資料②!X9</f>
        <v>69</v>
      </c>
      <c r="BJ12" s="517">
        <f>+集計・資料②!Y9</f>
        <v>24</v>
      </c>
      <c r="BK12" s="520">
        <f>+集計・資料②!Z9</f>
        <v>14</v>
      </c>
      <c r="BL12" s="76">
        <f>+SUM(BI12:BK12)</f>
        <v>107</v>
      </c>
    </row>
    <row r="13" spans="1:64">
      <c r="B13" s="849"/>
      <c r="C13" s="849"/>
      <c r="D13" s="849"/>
      <c r="E13" s="849"/>
      <c r="F13" s="849"/>
      <c r="G13" s="849"/>
      <c r="H13" s="849"/>
      <c r="I13" s="849"/>
      <c r="J13" s="849"/>
      <c r="K13" s="849"/>
      <c r="L13" s="849"/>
      <c r="N13" s="436"/>
      <c r="O13" s="87"/>
      <c r="P13" s="87"/>
      <c r="Q13" s="87"/>
      <c r="R13" s="87"/>
      <c r="S13" s="87"/>
      <c r="T13" s="87"/>
      <c r="U13" s="87"/>
      <c r="V13" s="87"/>
      <c r="W13" s="87"/>
      <c r="X13" s="87"/>
      <c r="Y13" s="87"/>
      <c r="Z13" s="87"/>
      <c r="AA13" s="437"/>
      <c r="AC13" s="573" t="s">
        <v>405</v>
      </c>
      <c r="AD13" s="690">
        <f>BD21</f>
        <v>0.83333333333333337</v>
      </c>
      <c r="AE13" s="681">
        <f>BE21</f>
        <v>0</v>
      </c>
      <c r="AF13" s="681">
        <f>BF21</f>
        <v>0.16666666666666666</v>
      </c>
      <c r="AH13" s="573" t="s">
        <v>405</v>
      </c>
      <c r="AI13" s="702">
        <f>BI21</f>
        <v>5</v>
      </c>
      <c r="AJ13" s="702">
        <f>BJ21</f>
        <v>0</v>
      </c>
      <c r="AK13" s="702">
        <f>BK21</f>
        <v>1</v>
      </c>
      <c r="AL13" s="702">
        <f>BL21</f>
        <v>6</v>
      </c>
      <c r="BC13" s="7" t="s">
        <v>545</v>
      </c>
      <c r="BD13" s="96">
        <f t="shared" si="0"/>
        <v>0.60162601626016265</v>
      </c>
      <c r="BE13" s="72">
        <f t="shared" si="0"/>
        <v>0.27642276422764228</v>
      </c>
      <c r="BF13" s="73">
        <f t="shared" si="0"/>
        <v>0.12195121951219512</v>
      </c>
      <c r="BH13" s="18" t="s">
        <v>545</v>
      </c>
      <c r="BI13" s="513">
        <f>+集計・資料②!X11</f>
        <v>74</v>
      </c>
      <c r="BJ13" s="236">
        <f>+集計・資料②!Y11</f>
        <v>34</v>
      </c>
      <c r="BK13" s="521">
        <f>+集計・資料②!Z11</f>
        <v>15</v>
      </c>
      <c r="BL13" s="76">
        <f t="shared" ref="BL13:BL23" si="1">+SUM(BI13:BK13)</f>
        <v>123</v>
      </c>
    </row>
    <row r="14" spans="1:64" ht="12">
      <c r="B14" s="849"/>
      <c r="C14" s="849"/>
      <c r="D14" s="849"/>
      <c r="E14" s="849"/>
      <c r="F14" s="849"/>
      <c r="G14" s="849"/>
      <c r="H14" s="849"/>
      <c r="I14" s="849"/>
      <c r="J14" s="849"/>
      <c r="K14" s="849"/>
      <c r="L14" s="849"/>
      <c r="N14" s="436"/>
      <c r="O14" s="87"/>
      <c r="P14" s="87"/>
      <c r="Q14" s="87"/>
      <c r="R14" s="87"/>
      <c r="S14" s="87"/>
      <c r="T14" s="87"/>
      <c r="U14" s="87"/>
      <c r="V14" s="87"/>
      <c r="W14" s="87"/>
      <c r="X14" s="87"/>
      <c r="Y14" s="87"/>
      <c r="Z14" s="87"/>
      <c r="AA14" s="437"/>
      <c r="AC14" s="683" t="s">
        <v>406</v>
      </c>
      <c r="AD14" s="690">
        <f>BD20</f>
        <v>0.69230769230769229</v>
      </c>
      <c r="AE14" s="681">
        <f>BE20</f>
        <v>0.30769230769230771</v>
      </c>
      <c r="AF14" s="681">
        <f>BF20</f>
        <v>0</v>
      </c>
      <c r="AH14" s="683" t="s">
        <v>406</v>
      </c>
      <c r="AI14" s="702">
        <f>BI20</f>
        <v>9</v>
      </c>
      <c r="AJ14" s="702">
        <f>BJ20</f>
        <v>4</v>
      </c>
      <c r="AK14" s="702">
        <f>BK20</f>
        <v>0</v>
      </c>
      <c r="AL14" s="702">
        <f>BL20</f>
        <v>13</v>
      </c>
      <c r="AN14" s="780" t="s">
        <v>699</v>
      </c>
      <c r="AO14" s="781"/>
      <c r="AP14" s="781"/>
      <c r="AQ14" s="781"/>
      <c r="AR14" s="781"/>
      <c r="AS14" s="781"/>
      <c r="AT14" s="781"/>
      <c r="AU14" s="781"/>
      <c r="AV14" s="781"/>
      <c r="AW14" s="781"/>
      <c r="AX14" s="781"/>
      <c r="AY14" s="781"/>
      <c r="BC14" s="7" t="s">
        <v>543</v>
      </c>
      <c r="BD14" s="96">
        <f t="shared" si="0"/>
        <v>0.78260869565217395</v>
      </c>
      <c r="BE14" s="72">
        <f t="shared" si="0"/>
        <v>0.21739130434782608</v>
      </c>
      <c r="BF14" s="73">
        <f t="shared" si="0"/>
        <v>0</v>
      </c>
      <c r="BH14" s="18" t="s">
        <v>543</v>
      </c>
      <c r="BI14" s="513">
        <f>+集計・資料②!X13</f>
        <v>18</v>
      </c>
      <c r="BJ14" s="236">
        <f>+集計・資料②!Y13</f>
        <v>5</v>
      </c>
      <c r="BK14" s="521">
        <f>+集計・資料②!Z13</f>
        <v>0</v>
      </c>
      <c r="BL14" s="76">
        <f t="shared" si="1"/>
        <v>23</v>
      </c>
    </row>
    <row r="15" spans="1:64" ht="11.25" customHeight="1">
      <c r="B15" s="849"/>
      <c r="C15" s="849"/>
      <c r="D15" s="849"/>
      <c r="E15" s="849"/>
      <c r="F15" s="849"/>
      <c r="G15" s="849"/>
      <c r="H15" s="849"/>
      <c r="I15" s="849"/>
      <c r="J15" s="849"/>
      <c r="K15" s="849"/>
      <c r="L15" s="849"/>
      <c r="N15" s="436"/>
      <c r="O15" s="87"/>
      <c r="P15" s="87"/>
      <c r="Q15" s="87"/>
      <c r="R15" s="87"/>
      <c r="S15" s="87"/>
      <c r="T15" s="87"/>
      <c r="U15" s="87"/>
      <c r="V15" s="87"/>
      <c r="W15" s="87"/>
      <c r="X15" s="87"/>
      <c r="Y15" s="87"/>
      <c r="Z15" s="87"/>
      <c r="AA15" s="437"/>
      <c r="AC15" s="573" t="s">
        <v>407</v>
      </c>
      <c r="AD15" s="690">
        <f>BD19</f>
        <v>0.58947368421052626</v>
      </c>
      <c r="AE15" s="681">
        <f>BE19</f>
        <v>0.33157894736842103</v>
      </c>
      <c r="AF15" s="681">
        <f>BF19</f>
        <v>7.8947368421052627E-2</v>
      </c>
      <c r="AH15" s="573" t="s">
        <v>407</v>
      </c>
      <c r="AI15" s="702">
        <f>BI19</f>
        <v>112</v>
      </c>
      <c r="AJ15" s="702">
        <f>BJ19</f>
        <v>63</v>
      </c>
      <c r="AK15" s="702">
        <f>BK19</f>
        <v>15</v>
      </c>
      <c r="AL15" s="702">
        <f>BL19</f>
        <v>190</v>
      </c>
      <c r="AN15" s="833" t="str">
        <f>CONCATENATE("　",AN4,CHAR(10),"　",AN8,CHAR(10),"　",AN10)</f>
        <v>　性別により評価しない人事考課基準の有無について、「定めている」と回答した事業所が全体で62.5%となった。
　業種別では、「情報通信業」「金融･保険業」が他と比べて、定めている割合が高い。
　規模別では、「100人以上」規模の事業所で、定めている割合が高い。</v>
      </c>
      <c r="AO15" s="833"/>
      <c r="AP15" s="833"/>
      <c r="AQ15" s="833"/>
      <c r="AR15" s="833"/>
      <c r="AS15" s="833"/>
      <c r="AT15" s="833"/>
      <c r="AU15" s="833"/>
      <c r="AV15" s="833"/>
      <c r="AW15" s="833"/>
      <c r="AX15" s="833"/>
      <c r="AY15" s="833"/>
      <c r="BC15" s="7" t="s">
        <v>542</v>
      </c>
      <c r="BD15" s="96">
        <f t="shared" si="0"/>
        <v>0.66666666666666663</v>
      </c>
      <c r="BE15" s="72">
        <f t="shared" si="0"/>
        <v>0.28000000000000003</v>
      </c>
      <c r="BF15" s="73">
        <f t="shared" si="0"/>
        <v>5.3333333333333337E-2</v>
      </c>
      <c r="BH15" s="18" t="s">
        <v>542</v>
      </c>
      <c r="BI15" s="513">
        <f>+集計・資料②!X15</f>
        <v>100</v>
      </c>
      <c r="BJ15" s="236">
        <f>+集計・資料②!Y15</f>
        <v>42</v>
      </c>
      <c r="BK15" s="521">
        <f>+集計・資料②!Z15</f>
        <v>8</v>
      </c>
      <c r="BL15" s="76">
        <f t="shared" si="1"/>
        <v>150</v>
      </c>
    </row>
    <row r="16" spans="1:64" ht="11.25" customHeight="1">
      <c r="B16" s="849"/>
      <c r="C16" s="849"/>
      <c r="D16" s="849"/>
      <c r="E16" s="849"/>
      <c r="F16" s="849"/>
      <c r="G16" s="849"/>
      <c r="H16" s="849"/>
      <c r="I16" s="849"/>
      <c r="J16" s="849"/>
      <c r="K16" s="849"/>
      <c r="L16" s="849"/>
      <c r="N16" s="438"/>
      <c r="O16" s="439"/>
      <c r="P16" s="439"/>
      <c r="Q16" s="439"/>
      <c r="R16" s="439"/>
      <c r="S16" s="439"/>
      <c r="T16" s="439"/>
      <c r="U16" s="439"/>
      <c r="V16" s="439"/>
      <c r="W16" s="439"/>
      <c r="X16" s="439"/>
      <c r="Y16" s="439"/>
      <c r="Z16" s="439"/>
      <c r="AA16" s="440"/>
      <c r="AC16" s="683" t="s">
        <v>408</v>
      </c>
      <c r="AD16" s="690">
        <f>BD18</f>
        <v>0.8125</v>
      </c>
      <c r="AE16" s="681">
        <f>BE18</f>
        <v>0.125</v>
      </c>
      <c r="AF16" s="681">
        <f>BF18</f>
        <v>6.25E-2</v>
      </c>
      <c r="AH16" s="683" t="s">
        <v>408</v>
      </c>
      <c r="AI16" s="702">
        <f>BI18</f>
        <v>13</v>
      </c>
      <c r="AJ16" s="702">
        <f>BJ18</f>
        <v>2</v>
      </c>
      <c r="AK16" s="702">
        <f>BK18</f>
        <v>1</v>
      </c>
      <c r="AL16" s="702">
        <f>BL18</f>
        <v>16</v>
      </c>
      <c r="AN16" s="833"/>
      <c r="AO16" s="833"/>
      <c r="AP16" s="833"/>
      <c r="AQ16" s="833"/>
      <c r="AR16" s="833"/>
      <c r="AS16" s="833"/>
      <c r="AT16" s="833"/>
      <c r="AU16" s="833"/>
      <c r="AV16" s="833"/>
      <c r="AW16" s="833"/>
      <c r="AX16" s="833"/>
      <c r="AY16" s="833"/>
      <c r="BC16" s="7" t="s">
        <v>541</v>
      </c>
      <c r="BD16" s="96">
        <f t="shared" si="0"/>
        <v>0.66666666666666663</v>
      </c>
      <c r="BE16" s="72">
        <f t="shared" si="0"/>
        <v>0.27272727272727271</v>
      </c>
      <c r="BF16" s="73">
        <f t="shared" si="0"/>
        <v>6.0606060606060608E-2</v>
      </c>
      <c r="BH16" s="18" t="s">
        <v>541</v>
      </c>
      <c r="BI16" s="513">
        <f>+集計・資料②!X17</f>
        <v>22</v>
      </c>
      <c r="BJ16" s="236">
        <f>+集計・資料②!Y17</f>
        <v>9</v>
      </c>
      <c r="BK16" s="521">
        <f>+集計・資料②!Z17</f>
        <v>2</v>
      </c>
      <c r="BL16" s="76">
        <f t="shared" si="1"/>
        <v>33</v>
      </c>
    </row>
    <row r="17" spans="1:65" ht="11.25" customHeight="1">
      <c r="O17" s="87"/>
      <c r="P17" s="87"/>
      <c r="Q17" s="87"/>
      <c r="R17" s="87"/>
      <c r="S17" s="87"/>
      <c r="T17" s="87"/>
      <c r="U17" s="87"/>
      <c r="V17" s="87"/>
      <c r="W17" s="87"/>
      <c r="X17" s="87"/>
      <c r="Y17" s="87"/>
      <c r="Z17" s="87"/>
      <c r="AA17" s="87"/>
      <c r="AC17" s="573" t="s">
        <v>409</v>
      </c>
      <c r="AD17" s="690">
        <f>BD17</f>
        <v>0.3888888888888889</v>
      </c>
      <c r="AE17" s="681">
        <f>BE17</f>
        <v>0.44444444444444442</v>
      </c>
      <c r="AF17" s="681">
        <f>BF17</f>
        <v>0.16666666666666666</v>
      </c>
      <c r="AH17" s="573" t="s">
        <v>409</v>
      </c>
      <c r="AI17" s="702">
        <f>BI17</f>
        <v>7</v>
      </c>
      <c r="AJ17" s="702">
        <f>BJ17</f>
        <v>8</v>
      </c>
      <c r="AK17" s="702">
        <f>BK17</f>
        <v>3</v>
      </c>
      <c r="AL17" s="702">
        <f>BL17</f>
        <v>18</v>
      </c>
      <c r="AN17" s="833"/>
      <c r="AO17" s="833"/>
      <c r="AP17" s="833"/>
      <c r="AQ17" s="833"/>
      <c r="AR17" s="833"/>
      <c r="AS17" s="833"/>
      <c r="AT17" s="833"/>
      <c r="AU17" s="833"/>
      <c r="AV17" s="833"/>
      <c r="AW17" s="833"/>
      <c r="AX17" s="833"/>
      <c r="AY17" s="833"/>
      <c r="BC17" s="7" t="s">
        <v>546</v>
      </c>
      <c r="BD17" s="96">
        <f t="shared" si="0"/>
        <v>0.3888888888888889</v>
      </c>
      <c r="BE17" s="72">
        <f t="shared" si="0"/>
        <v>0.44444444444444442</v>
      </c>
      <c r="BF17" s="73">
        <f t="shared" si="0"/>
        <v>0.16666666666666666</v>
      </c>
      <c r="BH17" s="18" t="s">
        <v>546</v>
      </c>
      <c r="BI17" s="514">
        <f>+集計・資料②!X19</f>
        <v>7</v>
      </c>
      <c r="BJ17" s="518">
        <f>+集計・資料②!Y19</f>
        <v>8</v>
      </c>
      <c r="BK17" s="522">
        <f>+集計・資料②!Z19</f>
        <v>3</v>
      </c>
      <c r="BL17" s="76">
        <f t="shared" si="1"/>
        <v>18</v>
      </c>
    </row>
    <row r="18" spans="1:65">
      <c r="A18" s="433"/>
      <c r="B18" s="434"/>
      <c r="C18" s="434"/>
      <c r="D18" s="434"/>
      <c r="E18" s="434"/>
      <c r="F18" s="434"/>
      <c r="G18" s="434"/>
      <c r="H18" s="434"/>
      <c r="I18" s="434"/>
      <c r="J18" s="434"/>
      <c r="K18" s="434"/>
      <c r="L18" s="434"/>
      <c r="M18" s="434"/>
      <c r="N18" s="434"/>
      <c r="O18" s="434"/>
      <c r="P18" s="434"/>
      <c r="Q18" s="434"/>
      <c r="R18" s="434"/>
      <c r="S18" s="434"/>
      <c r="T18" s="434"/>
      <c r="U18" s="434"/>
      <c r="V18" s="434"/>
      <c r="W18" s="434"/>
      <c r="X18" s="434"/>
      <c r="Y18" s="434"/>
      <c r="Z18" s="434"/>
      <c r="AA18" s="435"/>
      <c r="AC18" s="683" t="s">
        <v>410</v>
      </c>
      <c r="AD18" s="690">
        <f>BD16</f>
        <v>0.66666666666666663</v>
      </c>
      <c r="AE18" s="681">
        <f>BE16</f>
        <v>0.27272727272727271</v>
      </c>
      <c r="AF18" s="681">
        <f>BF16</f>
        <v>6.0606060606060608E-2</v>
      </c>
      <c r="AH18" s="683" t="s">
        <v>410</v>
      </c>
      <c r="AI18" s="702">
        <f>BI16</f>
        <v>22</v>
      </c>
      <c r="AJ18" s="702">
        <f>BJ16</f>
        <v>9</v>
      </c>
      <c r="AK18" s="702">
        <f>BK16</f>
        <v>2</v>
      </c>
      <c r="AL18" s="702">
        <f>BL16</f>
        <v>33</v>
      </c>
      <c r="AN18" s="833"/>
      <c r="AO18" s="833"/>
      <c r="AP18" s="833"/>
      <c r="AQ18" s="833"/>
      <c r="AR18" s="833"/>
      <c r="AS18" s="833"/>
      <c r="AT18" s="833"/>
      <c r="AU18" s="833"/>
      <c r="AV18" s="833"/>
      <c r="AW18" s="833"/>
      <c r="AX18" s="833"/>
      <c r="AY18" s="833"/>
      <c r="BC18" s="7" t="s">
        <v>540</v>
      </c>
      <c r="BD18" s="96">
        <f t="shared" si="0"/>
        <v>0.8125</v>
      </c>
      <c r="BE18" s="72">
        <f t="shared" si="0"/>
        <v>0.125</v>
      </c>
      <c r="BF18" s="73">
        <f t="shared" si="0"/>
        <v>6.25E-2</v>
      </c>
      <c r="BH18" s="18" t="s">
        <v>540</v>
      </c>
      <c r="BI18" s="512">
        <f>+集計・資料②!X21</f>
        <v>13</v>
      </c>
      <c r="BJ18" s="517">
        <f>+集計・資料②!Y21</f>
        <v>2</v>
      </c>
      <c r="BK18" s="520">
        <f>+集計・資料②!Z21</f>
        <v>1</v>
      </c>
      <c r="BL18" s="76">
        <f t="shared" si="1"/>
        <v>16</v>
      </c>
    </row>
    <row r="19" spans="1:65">
      <c r="A19" s="436"/>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437"/>
      <c r="AC19" s="573" t="s">
        <v>411</v>
      </c>
      <c r="AD19" s="690">
        <f>BD15</f>
        <v>0.66666666666666663</v>
      </c>
      <c r="AE19" s="681">
        <f>BE15</f>
        <v>0.28000000000000003</v>
      </c>
      <c r="AF19" s="681">
        <f>BF15</f>
        <v>5.3333333333333337E-2</v>
      </c>
      <c r="AH19" s="573" t="s">
        <v>411</v>
      </c>
      <c r="AI19" s="702">
        <f>BI15</f>
        <v>100</v>
      </c>
      <c r="AJ19" s="702">
        <f>BJ15</f>
        <v>42</v>
      </c>
      <c r="AK19" s="702">
        <f>BK15</f>
        <v>8</v>
      </c>
      <c r="AL19" s="702">
        <f>BL15</f>
        <v>150</v>
      </c>
      <c r="AN19" s="833"/>
      <c r="AO19" s="833"/>
      <c r="AP19" s="833"/>
      <c r="AQ19" s="833"/>
      <c r="AR19" s="833"/>
      <c r="AS19" s="833"/>
      <c r="AT19" s="833"/>
      <c r="AU19" s="833"/>
      <c r="AV19" s="833"/>
      <c r="AW19" s="833"/>
      <c r="AX19" s="833"/>
      <c r="AY19" s="833"/>
      <c r="BC19" s="7" t="s">
        <v>539</v>
      </c>
      <c r="BD19" s="96">
        <f t="shared" si="0"/>
        <v>0.58947368421052626</v>
      </c>
      <c r="BE19" s="72">
        <f t="shared" si="0"/>
        <v>0.33157894736842103</v>
      </c>
      <c r="BF19" s="73">
        <f t="shared" si="0"/>
        <v>7.8947368421052627E-2</v>
      </c>
      <c r="BH19" s="18" t="s">
        <v>539</v>
      </c>
      <c r="BI19" s="513">
        <f>+集計・資料②!X23</f>
        <v>112</v>
      </c>
      <c r="BJ19" s="236">
        <f>+集計・資料②!Y23</f>
        <v>63</v>
      </c>
      <c r="BK19" s="521">
        <f>+集計・資料②!Z23</f>
        <v>15</v>
      </c>
      <c r="BL19" s="76">
        <f t="shared" si="1"/>
        <v>190</v>
      </c>
    </row>
    <row r="20" spans="1:65">
      <c r="A20" s="436"/>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437"/>
      <c r="AC20" s="683" t="s">
        <v>412</v>
      </c>
      <c r="AD20" s="690">
        <f>BD14</f>
        <v>0.78260869565217395</v>
      </c>
      <c r="AE20" s="681">
        <f>BE14</f>
        <v>0.21739130434782608</v>
      </c>
      <c r="AF20" s="681">
        <f>BF14</f>
        <v>0</v>
      </c>
      <c r="AH20" s="683" t="s">
        <v>412</v>
      </c>
      <c r="AI20" s="702">
        <f>BI14</f>
        <v>18</v>
      </c>
      <c r="AJ20" s="702">
        <f>BJ14</f>
        <v>5</v>
      </c>
      <c r="AK20" s="702">
        <f>BK14</f>
        <v>0</v>
      </c>
      <c r="AL20" s="702">
        <f>BL14</f>
        <v>23</v>
      </c>
      <c r="AN20" s="833"/>
      <c r="AO20" s="833"/>
      <c r="AP20" s="833"/>
      <c r="AQ20" s="833"/>
      <c r="AR20" s="833"/>
      <c r="AS20" s="833"/>
      <c r="AT20" s="833"/>
      <c r="AU20" s="833"/>
      <c r="AV20" s="833"/>
      <c r="AW20" s="833"/>
      <c r="AX20" s="833"/>
      <c r="AY20" s="833"/>
      <c r="BC20" s="7" t="s">
        <v>538</v>
      </c>
      <c r="BD20" s="96">
        <f t="shared" si="0"/>
        <v>0.69230769230769229</v>
      </c>
      <c r="BE20" s="72">
        <f t="shared" si="0"/>
        <v>0.30769230769230771</v>
      </c>
      <c r="BF20" s="73">
        <f t="shared" si="0"/>
        <v>0</v>
      </c>
      <c r="BH20" s="18" t="s">
        <v>538</v>
      </c>
      <c r="BI20" s="513">
        <f>+集計・資料②!X25</f>
        <v>9</v>
      </c>
      <c r="BJ20" s="236">
        <f>+集計・資料②!Y25</f>
        <v>4</v>
      </c>
      <c r="BK20" s="521">
        <f>+集計・資料②!Z25</f>
        <v>0</v>
      </c>
      <c r="BL20" s="76">
        <f t="shared" si="1"/>
        <v>13</v>
      </c>
    </row>
    <row r="21" spans="1:65">
      <c r="A21" s="436"/>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437"/>
      <c r="AC21" s="573" t="s">
        <v>413</v>
      </c>
      <c r="AD21" s="690">
        <f>BD13</f>
        <v>0.60162601626016265</v>
      </c>
      <c r="AE21" s="681">
        <f>BE13</f>
        <v>0.27642276422764228</v>
      </c>
      <c r="AF21" s="681">
        <f>BF13</f>
        <v>0.12195121951219512</v>
      </c>
      <c r="AH21" s="573" t="s">
        <v>413</v>
      </c>
      <c r="AI21" s="702">
        <f>BI13</f>
        <v>74</v>
      </c>
      <c r="AJ21" s="702">
        <f>BJ13</f>
        <v>34</v>
      </c>
      <c r="AK21" s="702">
        <f>BK13</f>
        <v>15</v>
      </c>
      <c r="AL21" s="702">
        <f>BL13</f>
        <v>123</v>
      </c>
      <c r="AN21" s="833"/>
      <c r="AO21" s="833"/>
      <c r="AP21" s="833"/>
      <c r="AQ21" s="833"/>
      <c r="AR21" s="833"/>
      <c r="AS21" s="833"/>
      <c r="AT21" s="833"/>
      <c r="AU21" s="833"/>
      <c r="AV21" s="833"/>
      <c r="AW21" s="833"/>
      <c r="AX21" s="833"/>
      <c r="AY21" s="833"/>
      <c r="BC21" s="7" t="s">
        <v>537</v>
      </c>
      <c r="BD21" s="96">
        <f t="shared" si="0"/>
        <v>0.83333333333333337</v>
      </c>
      <c r="BE21" s="72">
        <f t="shared" si="0"/>
        <v>0</v>
      </c>
      <c r="BF21" s="73">
        <f t="shared" si="0"/>
        <v>0.16666666666666666</v>
      </c>
      <c r="BH21" s="18" t="s">
        <v>537</v>
      </c>
      <c r="BI21" s="514">
        <f>+集計・資料②!X27</f>
        <v>5</v>
      </c>
      <c r="BJ21" s="518">
        <f>+集計・資料②!Y27</f>
        <v>0</v>
      </c>
      <c r="BK21" s="522">
        <f>+集計・資料②!Z27</f>
        <v>1</v>
      </c>
      <c r="BL21" s="76">
        <f t="shared" si="1"/>
        <v>6</v>
      </c>
    </row>
    <row r="22" spans="1:65">
      <c r="A22" s="436"/>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437"/>
      <c r="AC22" s="683" t="s">
        <v>414</v>
      </c>
      <c r="AD22" s="690">
        <f>BD12</f>
        <v>0.64485981308411211</v>
      </c>
      <c r="AE22" s="681">
        <f>BE12</f>
        <v>0.22429906542056074</v>
      </c>
      <c r="AF22" s="681">
        <f>BF12</f>
        <v>0.13084112149532709</v>
      </c>
      <c r="AH22" s="683" t="s">
        <v>414</v>
      </c>
      <c r="AI22" s="702">
        <f>BI12</f>
        <v>69</v>
      </c>
      <c r="AJ22" s="702">
        <f>BJ12</f>
        <v>24</v>
      </c>
      <c r="AK22" s="702">
        <f>BK12</f>
        <v>14</v>
      </c>
      <c r="AL22" s="702">
        <f>BL12</f>
        <v>107</v>
      </c>
      <c r="AN22" s="833"/>
      <c r="AO22" s="833"/>
      <c r="AP22" s="833"/>
      <c r="AQ22" s="833"/>
      <c r="AR22" s="833"/>
      <c r="AS22" s="833"/>
      <c r="AT22" s="833"/>
      <c r="AU22" s="833"/>
      <c r="AV22" s="833"/>
      <c r="AW22" s="833"/>
      <c r="AX22" s="833"/>
      <c r="AY22" s="833"/>
      <c r="BC22" s="16" t="s">
        <v>547</v>
      </c>
      <c r="BD22" s="96">
        <f t="shared" si="0"/>
        <v>0.66467065868263475</v>
      </c>
      <c r="BE22" s="72">
        <f t="shared" si="0"/>
        <v>0.26946107784431139</v>
      </c>
      <c r="BF22" s="73">
        <f t="shared" si="0"/>
        <v>6.5868263473053898E-2</v>
      </c>
      <c r="BH22" s="19" t="s">
        <v>547</v>
      </c>
      <c r="BI22" s="513">
        <f>+集計・資料②!X29</f>
        <v>111</v>
      </c>
      <c r="BJ22" s="236">
        <f>+集計・資料②!Y29</f>
        <v>45</v>
      </c>
      <c r="BK22" s="521">
        <f>+集計・資料②!Z29</f>
        <v>11</v>
      </c>
      <c r="BL22" s="76">
        <f t="shared" si="1"/>
        <v>167</v>
      </c>
    </row>
    <row r="23" spans="1:65" ht="11.25" thickBot="1">
      <c r="A23" s="436"/>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437"/>
      <c r="AC23" s="573" t="s">
        <v>23</v>
      </c>
      <c r="AD23" s="681" t="e">
        <f>BD11</f>
        <v>#DIV/0!</v>
      </c>
      <c r="AE23" s="681" t="e">
        <f>BE11</f>
        <v>#DIV/0!</v>
      </c>
      <c r="AF23" s="681" t="e">
        <f>BF11</f>
        <v>#DIV/0!</v>
      </c>
      <c r="AH23" s="573" t="s">
        <v>23</v>
      </c>
      <c r="AI23" s="702">
        <f>BI11</f>
        <v>0</v>
      </c>
      <c r="AJ23" s="702">
        <f>BJ11</f>
        <v>0</v>
      </c>
      <c r="AK23" s="702">
        <f>BK11</f>
        <v>0</v>
      </c>
      <c r="AL23" s="702">
        <f>BL11</f>
        <v>0</v>
      </c>
      <c r="AN23" s="833"/>
      <c r="AO23" s="833"/>
      <c r="AP23" s="833"/>
      <c r="AQ23" s="833"/>
      <c r="AR23" s="833"/>
      <c r="AS23" s="833"/>
      <c r="AT23" s="833"/>
      <c r="AU23" s="833"/>
      <c r="AV23" s="833"/>
      <c r="AW23" s="833"/>
      <c r="AX23" s="833"/>
      <c r="AY23" s="833"/>
      <c r="BC23" s="10" t="s">
        <v>548</v>
      </c>
      <c r="BD23" s="55">
        <f t="shared" si="0"/>
        <v>0.5770925110132159</v>
      </c>
      <c r="BE23" s="56">
        <f t="shared" si="0"/>
        <v>0.29955947136563876</v>
      </c>
      <c r="BF23" s="57">
        <f t="shared" si="0"/>
        <v>0.12334801762114538</v>
      </c>
      <c r="BH23" s="21" t="s">
        <v>548</v>
      </c>
      <c r="BI23" s="515">
        <f>+集計・資料②!X31</f>
        <v>131</v>
      </c>
      <c r="BJ23" s="244">
        <f>+集計・資料②!Y31</f>
        <v>68</v>
      </c>
      <c r="BK23" s="523">
        <f>+集計・資料②!Z31</f>
        <v>28</v>
      </c>
      <c r="BL23" s="81">
        <f t="shared" si="1"/>
        <v>227</v>
      </c>
    </row>
    <row r="24" spans="1:65" ht="11.25" thickBot="1">
      <c r="A24" s="436"/>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437"/>
      <c r="AH24" s="575" t="s">
        <v>556</v>
      </c>
      <c r="AI24" s="702">
        <f>SUM(AI11:AI23)</f>
        <v>671</v>
      </c>
      <c r="AJ24" s="702">
        <f>SUM(AJ11:AJ23)</f>
        <v>304</v>
      </c>
      <c r="AK24" s="702">
        <f>SUM(AK11:AK23)</f>
        <v>98</v>
      </c>
      <c r="AL24" s="702">
        <f>SUM(AL11:AL23)</f>
        <v>1073</v>
      </c>
      <c r="AN24" s="833"/>
      <c r="AO24" s="833"/>
      <c r="AP24" s="833"/>
      <c r="AQ24" s="833"/>
      <c r="AR24" s="833"/>
      <c r="AS24" s="833"/>
      <c r="AT24" s="833"/>
      <c r="AU24" s="833"/>
      <c r="AV24" s="833"/>
      <c r="AW24" s="833"/>
      <c r="AX24" s="833"/>
      <c r="AY24" s="833"/>
      <c r="BH24" s="37" t="s">
        <v>556</v>
      </c>
      <c r="BI24" s="516">
        <f>+集計・資料②!X33</f>
        <v>671</v>
      </c>
      <c r="BJ24" s="250">
        <f>+集計・資料②!Y33</f>
        <v>304</v>
      </c>
      <c r="BK24" s="524">
        <f>+集計・資料②!Z33</f>
        <v>98</v>
      </c>
      <c r="BL24" s="138">
        <f>+SUM(BI24:BK24)</f>
        <v>1073</v>
      </c>
    </row>
    <row r="25" spans="1:65">
      <c r="A25" s="436"/>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437"/>
      <c r="AK25" s="87"/>
      <c r="AL25" s="87"/>
      <c r="AN25" s="833"/>
      <c r="AO25" s="833"/>
      <c r="AP25" s="833"/>
      <c r="AQ25" s="833"/>
      <c r="AR25" s="833"/>
      <c r="AS25" s="833"/>
      <c r="AT25" s="833"/>
      <c r="AU25" s="833"/>
      <c r="AV25" s="833"/>
      <c r="AW25" s="833"/>
      <c r="AX25" s="833"/>
      <c r="AY25" s="833"/>
      <c r="BK25" s="525"/>
      <c r="BL25" s="525"/>
    </row>
    <row r="26" spans="1:65" ht="10.5" customHeight="1">
      <c r="A26" s="436"/>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437"/>
      <c r="AC26" s="880" t="s">
        <v>421</v>
      </c>
      <c r="AD26" s="880"/>
      <c r="AE26" s="880"/>
      <c r="AF26" s="880"/>
      <c r="AH26" s="914" t="s">
        <v>85</v>
      </c>
      <c r="AI26" s="914"/>
      <c r="AJ26" s="914"/>
      <c r="AK26" s="914"/>
      <c r="AL26" s="914"/>
      <c r="AN26" s="833"/>
      <c r="AO26" s="833"/>
      <c r="AP26" s="833"/>
      <c r="AQ26" s="833"/>
      <c r="AR26" s="833"/>
      <c r="AS26" s="833"/>
      <c r="AT26" s="833"/>
      <c r="AU26" s="833"/>
      <c r="AV26" s="833"/>
      <c r="AW26" s="833"/>
      <c r="AX26" s="833"/>
      <c r="AY26" s="833"/>
      <c r="BC26" s="880" t="s">
        <v>421</v>
      </c>
      <c r="BD26" s="880"/>
      <c r="BE26" s="880"/>
      <c r="BF26" s="880"/>
      <c r="BH26" s="914" t="s">
        <v>85</v>
      </c>
      <c r="BI26" s="914"/>
      <c r="BJ26" s="914"/>
      <c r="BK26" s="914"/>
      <c r="BL26" s="914"/>
      <c r="BM26" s="527"/>
    </row>
    <row r="27" spans="1:65">
      <c r="A27" s="436"/>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437"/>
      <c r="AC27" s="880"/>
      <c r="AD27" s="880"/>
      <c r="AE27" s="880"/>
      <c r="AF27" s="880"/>
      <c r="AH27" s="914"/>
      <c r="AI27" s="914"/>
      <c r="AJ27" s="914"/>
      <c r="AK27" s="914"/>
      <c r="AL27" s="914"/>
      <c r="AN27" s="833"/>
      <c r="AO27" s="833"/>
      <c r="AP27" s="833"/>
      <c r="AQ27" s="833"/>
      <c r="AR27" s="833"/>
      <c r="AS27" s="833"/>
      <c r="AT27" s="833"/>
      <c r="AU27" s="833"/>
      <c r="AV27" s="833"/>
      <c r="AW27" s="833"/>
      <c r="AX27" s="833"/>
      <c r="AY27" s="833"/>
      <c r="BC27" s="880"/>
      <c r="BD27" s="880"/>
      <c r="BE27" s="880"/>
      <c r="BF27" s="880"/>
      <c r="BH27" s="914"/>
      <c r="BI27" s="914"/>
      <c r="BJ27" s="914"/>
      <c r="BK27" s="914"/>
      <c r="BL27" s="914"/>
      <c r="BM27" s="87"/>
    </row>
    <row r="28" spans="1:65" ht="11.25" thickBot="1">
      <c r="A28" s="436"/>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437"/>
    </row>
    <row r="29" spans="1:65" ht="11.25" thickBot="1">
      <c r="A29" s="436"/>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437"/>
      <c r="AC29" s="575" t="s">
        <v>8</v>
      </c>
      <c r="AD29" s="576" t="s">
        <v>21</v>
      </c>
      <c r="AE29" s="576" t="s">
        <v>22</v>
      </c>
      <c r="AF29" s="575" t="s">
        <v>401</v>
      </c>
      <c r="AH29" s="575" t="s">
        <v>8</v>
      </c>
      <c r="AI29" s="576" t="s">
        <v>21</v>
      </c>
      <c r="AJ29" s="576" t="s">
        <v>22</v>
      </c>
      <c r="AK29" s="575" t="s">
        <v>401</v>
      </c>
      <c r="AL29" s="575" t="s">
        <v>558</v>
      </c>
      <c r="BC29" s="31" t="s">
        <v>8</v>
      </c>
      <c r="BD29" s="156" t="s">
        <v>21</v>
      </c>
      <c r="BE29" s="157" t="s">
        <v>22</v>
      </c>
      <c r="BF29" s="30" t="s">
        <v>401</v>
      </c>
      <c r="BH29" s="31" t="s">
        <v>8</v>
      </c>
      <c r="BI29" s="156" t="s">
        <v>21</v>
      </c>
      <c r="BJ29" s="157" t="s">
        <v>22</v>
      </c>
      <c r="BK29" s="43" t="s">
        <v>401</v>
      </c>
      <c r="BL29" s="103" t="s">
        <v>558</v>
      </c>
    </row>
    <row r="30" spans="1:65">
      <c r="A30" s="436"/>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437"/>
      <c r="AC30" s="577" t="s">
        <v>415</v>
      </c>
      <c r="AD30" s="757">
        <f>BD35</f>
        <v>0.5672268907563025</v>
      </c>
      <c r="AE30" s="681">
        <f>BE35</f>
        <v>0.30672268907563027</v>
      </c>
      <c r="AF30" s="681">
        <f>BF35</f>
        <v>0.12605042016806722</v>
      </c>
      <c r="AH30" s="577" t="s">
        <v>415</v>
      </c>
      <c r="AI30" s="702">
        <f>BI35</f>
        <v>270</v>
      </c>
      <c r="AJ30" s="702">
        <f>BJ35</f>
        <v>146</v>
      </c>
      <c r="AK30" s="702">
        <f>BK35</f>
        <v>60</v>
      </c>
      <c r="AL30" s="702">
        <f>BL35</f>
        <v>476</v>
      </c>
      <c r="BC30" s="67" t="s">
        <v>555</v>
      </c>
      <c r="BD30" s="90">
        <f t="shared" ref="BD30:BF35" si="2">+BI30/$BL30</f>
        <v>0.8571428571428571</v>
      </c>
      <c r="BE30" s="46">
        <f t="shared" si="2"/>
        <v>0.14285714285714285</v>
      </c>
      <c r="BF30" s="91">
        <f t="shared" si="2"/>
        <v>0</v>
      </c>
      <c r="BH30" s="67" t="s">
        <v>555</v>
      </c>
      <c r="BI30" s="92">
        <f>集計・資料②!X41</f>
        <v>6</v>
      </c>
      <c r="BJ30" s="93">
        <f>集計・資料②!Y41</f>
        <v>1</v>
      </c>
      <c r="BK30" s="94">
        <f>集計・資料②!Z41</f>
        <v>0</v>
      </c>
      <c r="BL30" s="510">
        <f t="shared" ref="BL30:BL35" si="3">+SUM(BI30:BK30)</f>
        <v>7</v>
      </c>
    </row>
    <row r="31" spans="1:65">
      <c r="A31" s="436"/>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437"/>
      <c r="AC31" s="577" t="s">
        <v>416</v>
      </c>
      <c r="AD31" s="757">
        <f>BD34</f>
        <v>0.58471760797342198</v>
      </c>
      <c r="AE31" s="681">
        <f>BE34</f>
        <v>0.34883720930232559</v>
      </c>
      <c r="AF31" s="681">
        <f>BF34</f>
        <v>6.6445182724252497E-2</v>
      </c>
      <c r="AH31" s="577" t="s">
        <v>416</v>
      </c>
      <c r="AI31" s="702">
        <f>BI34</f>
        <v>176</v>
      </c>
      <c r="AJ31" s="702">
        <f>BJ34</f>
        <v>105</v>
      </c>
      <c r="AK31" s="702">
        <f>BK34</f>
        <v>20</v>
      </c>
      <c r="AL31" s="702">
        <f>BL34</f>
        <v>301</v>
      </c>
      <c r="BC31" s="70" t="s">
        <v>432</v>
      </c>
      <c r="BD31" s="96">
        <f t="shared" si="2"/>
        <v>0.7857142857142857</v>
      </c>
      <c r="BE31" s="72">
        <f t="shared" si="2"/>
        <v>0.21428571428571427</v>
      </c>
      <c r="BF31" s="73">
        <f t="shared" si="2"/>
        <v>0</v>
      </c>
      <c r="BH31" s="70" t="s">
        <v>432</v>
      </c>
      <c r="BI31" s="48">
        <f>集計・資料②!X43</f>
        <v>11</v>
      </c>
      <c r="BJ31" s="49">
        <f>集計・資料②!Y43</f>
        <v>3</v>
      </c>
      <c r="BK31" s="50">
        <f>集計・資料②!Z43</f>
        <v>0</v>
      </c>
      <c r="BL31" s="76">
        <f t="shared" si="3"/>
        <v>14</v>
      </c>
    </row>
    <row r="32" spans="1:65">
      <c r="A32" s="436"/>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437"/>
      <c r="AC32" s="577" t="s">
        <v>417</v>
      </c>
      <c r="AD32" s="757">
        <f>BD33</f>
        <v>0.76543209876543206</v>
      </c>
      <c r="AE32" s="681">
        <f>BE33</f>
        <v>0.1728395061728395</v>
      </c>
      <c r="AF32" s="681">
        <f>BF33</f>
        <v>6.1728395061728392E-2</v>
      </c>
      <c r="AH32" s="577" t="s">
        <v>417</v>
      </c>
      <c r="AI32" s="702">
        <f>BI33</f>
        <v>186</v>
      </c>
      <c r="AJ32" s="702">
        <f>BJ33</f>
        <v>42</v>
      </c>
      <c r="AK32" s="702">
        <f>BK33</f>
        <v>15</v>
      </c>
      <c r="AL32" s="702">
        <f>BL33</f>
        <v>243</v>
      </c>
      <c r="BC32" s="70" t="s">
        <v>433</v>
      </c>
      <c r="BD32" s="96">
        <f t="shared" si="2"/>
        <v>0.6875</v>
      </c>
      <c r="BE32" s="72">
        <f t="shared" si="2"/>
        <v>0.21875</v>
      </c>
      <c r="BF32" s="73">
        <f t="shared" si="2"/>
        <v>9.375E-2</v>
      </c>
      <c r="BH32" s="70" t="s">
        <v>433</v>
      </c>
      <c r="BI32" s="48">
        <f>集計・資料②!X45</f>
        <v>22</v>
      </c>
      <c r="BJ32" s="49">
        <f>集計・資料②!Y45</f>
        <v>7</v>
      </c>
      <c r="BK32" s="50">
        <f>集計・資料②!Z45</f>
        <v>3</v>
      </c>
      <c r="BL32" s="76">
        <f t="shared" si="3"/>
        <v>32</v>
      </c>
    </row>
    <row r="33" spans="1:64">
      <c r="A33" s="436"/>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437"/>
      <c r="AC33" s="577" t="s">
        <v>418</v>
      </c>
      <c r="AD33" s="757">
        <f>BD32</f>
        <v>0.6875</v>
      </c>
      <c r="AE33" s="681">
        <f>BE32</f>
        <v>0.21875</v>
      </c>
      <c r="AF33" s="681">
        <f>BF32</f>
        <v>9.375E-2</v>
      </c>
      <c r="AH33" s="577" t="s">
        <v>418</v>
      </c>
      <c r="AI33" s="702">
        <f>BI32</f>
        <v>22</v>
      </c>
      <c r="AJ33" s="702">
        <f>BJ32</f>
        <v>7</v>
      </c>
      <c r="AK33" s="702">
        <f>BK32</f>
        <v>3</v>
      </c>
      <c r="AL33" s="702">
        <f>BL32</f>
        <v>32</v>
      </c>
      <c r="BC33" s="70" t="s">
        <v>434</v>
      </c>
      <c r="BD33" s="96">
        <f t="shared" si="2"/>
        <v>0.76543209876543206</v>
      </c>
      <c r="BE33" s="72">
        <f t="shared" si="2"/>
        <v>0.1728395061728395</v>
      </c>
      <c r="BF33" s="73">
        <f t="shared" si="2"/>
        <v>6.1728395061728392E-2</v>
      </c>
      <c r="BH33" s="70" t="s">
        <v>434</v>
      </c>
      <c r="BI33" s="48">
        <f>集計・資料②!X47</f>
        <v>186</v>
      </c>
      <c r="BJ33" s="49">
        <f>集計・資料②!Y47</f>
        <v>42</v>
      </c>
      <c r="BK33" s="50">
        <f>集計・資料②!Z47</f>
        <v>15</v>
      </c>
      <c r="BL33" s="76">
        <f t="shared" si="3"/>
        <v>243</v>
      </c>
    </row>
    <row r="34" spans="1:64">
      <c r="A34" s="436"/>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437"/>
      <c r="AC34" s="577" t="s">
        <v>419</v>
      </c>
      <c r="AD34" s="690">
        <f>BD31</f>
        <v>0.7857142857142857</v>
      </c>
      <c r="AE34" s="681">
        <f>BE31</f>
        <v>0.21428571428571427</v>
      </c>
      <c r="AF34" s="681">
        <f>BF31</f>
        <v>0</v>
      </c>
      <c r="AH34" s="577" t="s">
        <v>419</v>
      </c>
      <c r="AI34" s="702">
        <f>BI31</f>
        <v>11</v>
      </c>
      <c r="AJ34" s="702">
        <f>BJ31</f>
        <v>3</v>
      </c>
      <c r="AK34" s="702">
        <f>BK31</f>
        <v>0</v>
      </c>
      <c r="AL34" s="702">
        <f>BL31</f>
        <v>14</v>
      </c>
      <c r="BC34" s="70" t="s">
        <v>435</v>
      </c>
      <c r="BD34" s="96">
        <f t="shared" si="2"/>
        <v>0.58471760797342198</v>
      </c>
      <c r="BE34" s="72">
        <f t="shared" si="2"/>
        <v>0.34883720930232559</v>
      </c>
      <c r="BF34" s="73">
        <f t="shared" si="2"/>
        <v>6.6445182724252497E-2</v>
      </c>
      <c r="BH34" s="70" t="s">
        <v>435</v>
      </c>
      <c r="BI34" s="48">
        <f>集計・資料②!X49</f>
        <v>176</v>
      </c>
      <c r="BJ34" s="49">
        <f>集計・資料②!Y49</f>
        <v>105</v>
      </c>
      <c r="BK34" s="50">
        <f>集計・資料②!Z49</f>
        <v>20</v>
      </c>
      <c r="BL34" s="76">
        <f t="shared" si="3"/>
        <v>301</v>
      </c>
    </row>
    <row r="35" spans="1:64" ht="11.25" thickBot="1">
      <c r="A35" s="436"/>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437"/>
      <c r="AC35" s="577" t="s">
        <v>420</v>
      </c>
      <c r="AD35" s="761">
        <f>BD30</f>
        <v>0.8571428571428571</v>
      </c>
      <c r="AE35" s="681">
        <f>BE30</f>
        <v>0.14285714285714285</v>
      </c>
      <c r="AF35" s="681">
        <f>BF30</f>
        <v>0</v>
      </c>
      <c r="AH35" s="577" t="s">
        <v>420</v>
      </c>
      <c r="AI35" s="702">
        <f>BI30</f>
        <v>6</v>
      </c>
      <c r="AJ35" s="702">
        <f>BJ30</f>
        <v>1</v>
      </c>
      <c r="AK35" s="702">
        <f>BK30</f>
        <v>0</v>
      </c>
      <c r="AL35" s="702">
        <f>BL30</f>
        <v>7</v>
      </c>
      <c r="BC35" s="77" t="s">
        <v>436</v>
      </c>
      <c r="BD35" s="55">
        <f t="shared" si="2"/>
        <v>0.5672268907563025</v>
      </c>
      <c r="BE35" s="56">
        <f t="shared" si="2"/>
        <v>0.30672268907563027</v>
      </c>
      <c r="BF35" s="57">
        <f t="shared" si="2"/>
        <v>0.12605042016806722</v>
      </c>
      <c r="BH35" s="79" t="s">
        <v>436</v>
      </c>
      <c r="BI35" s="58">
        <f>集計・資料②!X51</f>
        <v>270</v>
      </c>
      <c r="BJ35" s="59">
        <f>集計・資料②!Y51</f>
        <v>146</v>
      </c>
      <c r="BK35" s="60">
        <f>集計・資料②!Z51</f>
        <v>60</v>
      </c>
      <c r="BL35" s="81">
        <f t="shared" si="3"/>
        <v>476</v>
      </c>
    </row>
    <row r="36" spans="1:64" ht="11.25" thickBot="1">
      <c r="A36" s="436"/>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437"/>
      <c r="AH36" s="575" t="s">
        <v>556</v>
      </c>
      <c r="AI36" s="689">
        <f>SUM(AI30:AI35)</f>
        <v>671</v>
      </c>
      <c r="AJ36" s="689">
        <f>SUM(AJ30:AJ35)</f>
        <v>304</v>
      </c>
      <c r="AK36" s="689">
        <f>SUM(AK30:AK35)</f>
        <v>98</v>
      </c>
      <c r="AL36" s="689">
        <f>SUM(AL30:AL35)</f>
        <v>1073</v>
      </c>
      <c r="AM36" s="782"/>
      <c r="BH36" s="37" t="s">
        <v>556</v>
      </c>
      <c r="BI36" s="101">
        <f>SUM(BI30:BI35)</f>
        <v>671</v>
      </c>
      <c r="BJ36" s="83">
        <f>SUM(BJ30:BJ35)</f>
        <v>304</v>
      </c>
      <c r="BK36" s="84">
        <f>SUM(BK30:BK35)</f>
        <v>98</v>
      </c>
      <c r="BL36" s="138">
        <f>+SUM(BL30:BL35)</f>
        <v>1073</v>
      </c>
    </row>
    <row r="37" spans="1:64">
      <c r="A37" s="436"/>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437"/>
      <c r="AM37" s="783"/>
    </row>
    <row r="38" spans="1:64">
      <c r="A38" s="436"/>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437"/>
      <c r="AM38" s="782"/>
    </row>
    <row r="39" spans="1:64">
      <c r="A39" s="436"/>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437"/>
      <c r="AI39" s="86"/>
      <c r="AJ39" s="86"/>
      <c r="AK39" s="86"/>
      <c r="AM39" s="783"/>
      <c r="BI39" s="86"/>
      <c r="BJ39" s="86"/>
      <c r="BK39" s="86"/>
    </row>
    <row r="40" spans="1:64">
      <c r="A40" s="436"/>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437"/>
      <c r="AI40" s="87"/>
      <c r="AJ40" s="87"/>
      <c r="AK40" s="87"/>
      <c r="AM40" s="782"/>
      <c r="BI40" s="87"/>
      <c r="BJ40" s="87"/>
      <c r="BK40" s="87"/>
    </row>
    <row r="41" spans="1:64">
      <c r="A41" s="436"/>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437"/>
      <c r="AM41" s="783"/>
    </row>
    <row r="42" spans="1:64">
      <c r="A42" s="436"/>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437"/>
      <c r="AM42" s="782"/>
    </row>
    <row r="43" spans="1:64">
      <c r="A43" s="436"/>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437"/>
      <c r="AM43" s="783"/>
    </row>
    <row r="44" spans="1:64">
      <c r="A44" s="436"/>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437"/>
      <c r="AM44" s="782"/>
    </row>
    <row r="45" spans="1:64">
      <c r="A45" s="436"/>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437"/>
      <c r="AM45" s="783"/>
    </row>
    <row r="46" spans="1:64">
      <c r="A46" s="436"/>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437"/>
      <c r="AM46" s="782"/>
    </row>
    <row r="47" spans="1:64">
      <c r="A47" s="436"/>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437"/>
      <c r="AM47" s="783"/>
    </row>
    <row r="48" spans="1:64">
      <c r="A48" s="436"/>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437"/>
      <c r="AM48" s="782"/>
    </row>
    <row r="49" spans="1:40">
      <c r="A49" s="436"/>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437"/>
      <c r="AM49" s="783"/>
    </row>
    <row r="50" spans="1:40">
      <c r="A50" s="436"/>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437"/>
      <c r="AM50" s="782"/>
      <c r="AN50" s="782"/>
    </row>
    <row r="51" spans="1:40">
      <c r="A51" s="436"/>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437"/>
      <c r="AM51" s="783"/>
      <c r="AN51" s="782"/>
    </row>
    <row r="52" spans="1:40">
      <c r="A52" s="436"/>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437"/>
      <c r="AM52" s="782"/>
      <c r="AN52" s="782"/>
    </row>
    <row r="53" spans="1:40">
      <c r="A53" s="436"/>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437"/>
      <c r="AM53" s="783"/>
      <c r="AN53" s="782"/>
    </row>
    <row r="54" spans="1:40">
      <c r="A54" s="436"/>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437"/>
      <c r="AM54" s="782"/>
      <c r="AN54" s="782"/>
    </row>
    <row r="55" spans="1:40">
      <c r="A55" s="436"/>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437"/>
    </row>
    <row r="56" spans="1:40">
      <c r="A56" s="436"/>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437"/>
    </row>
    <row r="57" spans="1:40">
      <c r="A57" s="436"/>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437"/>
    </row>
    <row r="58" spans="1:40">
      <c r="A58" s="436"/>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437"/>
    </row>
    <row r="59" spans="1:40">
      <c r="A59" s="436"/>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437"/>
    </row>
    <row r="60" spans="1:40">
      <c r="A60" s="438"/>
      <c r="B60" s="439"/>
      <c r="C60" s="439"/>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40"/>
    </row>
  </sheetData>
  <mergeCells count="10">
    <mergeCell ref="BH26:BL27"/>
    <mergeCell ref="BC26:BF27"/>
    <mergeCell ref="A1:B1"/>
    <mergeCell ref="V1:AA1"/>
    <mergeCell ref="B3:L16"/>
    <mergeCell ref="AC26:AF27"/>
    <mergeCell ref="AH26:AL27"/>
    <mergeCell ref="AC8:AF8"/>
    <mergeCell ref="AH8:AL8"/>
    <mergeCell ref="AN15:AY27"/>
  </mergeCells>
  <phoneticPr fontId="9"/>
  <conditionalFormatting sqref="AD11:AD22">
    <cfRule type="top10" dxfId="4" priority="1" rank="2"/>
  </conditionalFormatting>
  <pageMargins left="0.75" right="0.75" top="1" bottom="1" header="0.51200000000000001" footer="0.51200000000000001"/>
  <pageSetup paperSize="9" scale="97" orientation="portrait" r:id="rId1"/>
  <headerFooter alignWithMargins="0"/>
  <colBreaks count="2" manualBreakCount="2">
    <brk id="27" max="1048575" man="1"/>
    <brk id="53"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800-000000000000}">
          <x14:formula1>
            <xm:f>業種リスト!$A$2:$A$14</xm:f>
          </x14:formula1>
          <xm:sqref>AP6:AR7</xm:sqref>
        </x14:dataValidation>
      </x14:dataValidations>
    </ext>
  </extLst>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tabColor theme="9" tint="0.59999389629810485"/>
  </sheetPr>
  <dimension ref="A1:BM60"/>
  <sheetViews>
    <sheetView showGridLines="0" view="pageBreakPreview" topLeftCell="A31" zoomScaleNormal="100" zoomScaleSheetLayoutView="100" workbookViewId="0">
      <selection activeCell="B3" sqref="B3:L16"/>
    </sheetView>
  </sheetViews>
  <sheetFormatPr defaultColWidth="10.28515625" defaultRowHeight="10.5"/>
  <cols>
    <col min="1" max="27" width="3.5703125" style="26" customWidth="1"/>
    <col min="28" max="28" width="1.7109375" style="26" customWidth="1"/>
    <col min="29" max="29" width="14.85546875" style="26" customWidth="1"/>
    <col min="30" max="32" width="8.140625" style="26" customWidth="1"/>
    <col min="33" max="33" width="1.7109375" style="26" customWidth="1"/>
    <col min="34" max="34" width="14.85546875" style="26" customWidth="1"/>
    <col min="35" max="38" width="8.140625" style="26" customWidth="1"/>
    <col min="39" max="39" width="15.85546875" style="336" bestFit="1" customWidth="1"/>
    <col min="40" max="40" width="7.140625" style="336" bestFit="1" customWidth="1"/>
    <col min="41" max="41" width="5.42578125" style="336" bestFit="1" customWidth="1"/>
    <col min="42" max="43" width="7.140625" style="336" bestFit="1" customWidth="1"/>
    <col min="44" max="44" width="8.28515625" style="336" bestFit="1" customWidth="1"/>
    <col min="45" max="45" width="5.42578125" style="336" bestFit="1" customWidth="1"/>
    <col min="46" max="53" width="5.42578125" style="336" customWidth="1"/>
    <col min="54" max="54" width="1.7109375" style="26" customWidth="1"/>
    <col min="55" max="55" width="14.85546875" style="26" customWidth="1"/>
    <col min="56" max="58" width="7.42578125" style="26" customWidth="1"/>
    <col min="59" max="59" width="1.7109375" style="26" customWidth="1"/>
    <col min="60" max="60" width="14.85546875" style="26" customWidth="1"/>
    <col min="61" max="61" width="7.140625" style="26" bestFit="1" customWidth="1"/>
    <col min="62" max="62" width="7.5703125" style="26" customWidth="1"/>
    <col min="63" max="64" width="6.85546875" style="26" bestFit="1" customWidth="1"/>
    <col min="65" max="16384" width="10.28515625" style="26"/>
  </cols>
  <sheetData>
    <row r="1" spans="1:64" ht="21" customHeight="1" thickBot="1">
      <c r="A1" s="846">
        <v>51</v>
      </c>
      <c r="B1" s="846"/>
      <c r="C1" s="495" t="s">
        <v>115</v>
      </c>
      <c r="D1" s="495"/>
      <c r="E1" s="495"/>
      <c r="F1" s="495"/>
      <c r="G1" s="495"/>
      <c r="H1" s="495"/>
      <c r="I1" s="495"/>
      <c r="J1" s="495"/>
      <c r="K1" s="495"/>
      <c r="L1" s="495"/>
      <c r="M1" s="495"/>
      <c r="N1" s="495"/>
      <c r="O1" s="495"/>
      <c r="P1" s="495"/>
      <c r="Q1" s="495"/>
      <c r="R1" s="495"/>
      <c r="S1" s="495"/>
      <c r="T1" s="495"/>
      <c r="U1" s="495"/>
      <c r="V1" s="919" t="s">
        <v>669</v>
      </c>
      <c r="W1" s="847"/>
      <c r="X1" s="847"/>
      <c r="Y1" s="847"/>
      <c r="Z1" s="847"/>
      <c r="AA1" s="847"/>
      <c r="AC1" s="528" t="s">
        <v>679</v>
      </c>
      <c r="BC1" s="528" t="s">
        <v>116</v>
      </c>
    </row>
    <row r="3" spans="1:64">
      <c r="B3" s="848" t="s">
        <v>878</v>
      </c>
      <c r="C3" s="849"/>
      <c r="D3" s="849"/>
      <c r="E3" s="849"/>
      <c r="F3" s="849"/>
      <c r="G3" s="849"/>
      <c r="H3" s="849"/>
      <c r="I3" s="849"/>
      <c r="J3" s="849"/>
      <c r="K3" s="849"/>
      <c r="L3" s="849"/>
      <c r="N3" s="433"/>
      <c r="O3" s="434"/>
      <c r="P3" s="434"/>
      <c r="Q3" s="434"/>
      <c r="R3" s="434"/>
      <c r="S3" s="434"/>
      <c r="T3" s="434"/>
      <c r="U3" s="434"/>
      <c r="V3" s="434"/>
      <c r="W3" s="434"/>
      <c r="X3" s="434"/>
      <c r="Y3" s="434"/>
      <c r="Z3" s="434"/>
      <c r="AA3" s="435"/>
      <c r="AC3" s="26" t="s">
        <v>315</v>
      </c>
      <c r="AH3" s="26" t="s">
        <v>88</v>
      </c>
      <c r="AN3" s="336" t="s">
        <v>690</v>
      </c>
      <c r="BC3" s="26" t="s">
        <v>315</v>
      </c>
      <c r="BH3" s="26" t="s">
        <v>88</v>
      </c>
    </row>
    <row r="4" spans="1:64" ht="11.25" thickBot="1">
      <c r="B4" s="849"/>
      <c r="C4" s="849"/>
      <c r="D4" s="849"/>
      <c r="E4" s="849"/>
      <c r="F4" s="849"/>
      <c r="G4" s="849"/>
      <c r="H4" s="849"/>
      <c r="I4" s="849"/>
      <c r="J4" s="849"/>
      <c r="K4" s="849"/>
      <c r="L4" s="849"/>
      <c r="N4" s="436"/>
      <c r="O4" s="87"/>
      <c r="P4" s="87"/>
      <c r="Q4" s="87"/>
      <c r="R4" s="87"/>
      <c r="S4" s="87"/>
      <c r="T4" s="87"/>
      <c r="U4" s="87"/>
      <c r="V4" s="87"/>
      <c r="W4" s="87"/>
      <c r="X4" s="87"/>
      <c r="Y4" s="87"/>
      <c r="Z4" s="87"/>
      <c r="AA4" s="437"/>
      <c r="AN4" s="336" t="str">
        <f>CONCATENATE("性別役割分担の慣行改善について、「努めている」と回答した事業所が全体で",TEXT(AD6,"0.0％"),"となった。")</f>
        <v>性別役割分担の慣行改善について、「努めている」と回答した事業所が全体で70.1%となった。</v>
      </c>
    </row>
    <row r="5" spans="1:64" ht="11.25" thickBot="1">
      <c r="B5" s="849"/>
      <c r="C5" s="849"/>
      <c r="D5" s="849"/>
      <c r="E5" s="849"/>
      <c r="F5" s="849"/>
      <c r="G5" s="849"/>
      <c r="H5" s="849"/>
      <c r="I5" s="849"/>
      <c r="J5" s="849"/>
      <c r="K5" s="849"/>
      <c r="L5" s="849"/>
      <c r="N5" s="436"/>
      <c r="O5" s="87"/>
      <c r="P5" s="87"/>
      <c r="Q5" s="87"/>
      <c r="R5" s="87"/>
      <c r="S5" s="87"/>
      <c r="T5" s="87"/>
      <c r="U5" s="87"/>
      <c r="V5" s="87"/>
      <c r="W5" s="87"/>
      <c r="X5" s="87"/>
      <c r="Y5" s="87"/>
      <c r="Z5" s="87"/>
      <c r="AA5" s="437"/>
      <c r="AC5" s="578"/>
      <c r="AD5" s="576" t="s">
        <v>317</v>
      </c>
      <c r="AE5" s="576" t="s">
        <v>318</v>
      </c>
      <c r="AF5" s="575" t="s">
        <v>401</v>
      </c>
      <c r="AH5" s="578"/>
      <c r="AI5" s="576" t="s">
        <v>317</v>
      </c>
      <c r="AJ5" s="576" t="s">
        <v>318</v>
      </c>
      <c r="AK5" s="575" t="s">
        <v>401</v>
      </c>
      <c r="AL5" s="575" t="s">
        <v>558</v>
      </c>
      <c r="AN5" s="336" t="s">
        <v>691</v>
      </c>
      <c r="AP5" s="779" t="s">
        <v>692</v>
      </c>
      <c r="AQ5" s="779" t="s">
        <v>693</v>
      </c>
      <c r="AR5" s="779" t="s">
        <v>694</v>
      </c>
      <c r="AS5" s="336" t="s">
        <v>695</v>
      </c>
      <c r="BC5" s="134"/>
      <c r="BD5" s="156" t="s">
        <v>317</v>
      </c>
      <c r="BE5" s="157" t="s">
        <v>318</v>
      </c>
      <c r="BF5" s="30" t="s">
        <v>401</v>
      </c>
      <c r="BH5" s="134"/>
      <c r="BI5" s="156" t="s">
        <v>317</v>
      </c>
      <c r="BJ5" s="157" t="s">
        <v>318</v>
      </c>
      <c r="BK5" s="43" t="s">
        <v>401</v>
      </c>
      <c r="BL5" s="103" t="s">
        <v>558</v>
      </c>
    </row>
    <row r="6" spans="1:64" ht="11.25" thickBot="1">
      <c r="B6" s="849"/>
      <c r="C6" s="849"/>
      <c r="D6" s="849"/>
      <c r="E6" s="849"/>
      <c r="F6" s="849"/>
      <c r="G6" s="849"/>
      <c r="H6" s="849"/>
      <c r="I6" s="849"/>
      <c r="J6" s="849"/>
      <c r="K6" s="849"/>
      <c r="L6" s="849"/>
      <c r="N6" s="436"/>
      <c r="O6" s="87"/>
      <c r="P6" s="87"/>
      <c r="Q6" s="87"/>
      <c r="R6" s="87"/>
      <c r="S6" s="87"/>
      <c r="T6" s="87"/>
      <c r="U6" s="87"/>
      <c r="V6" s="87"/>
      <c r="W6" s="87"/>
      <c r="X6" s="87"/>
      <c r="Y6" s="87"/>
      <c r="Z6" s="87"/>
      <c r="AA6" s="437"/>
      <c r="AC6" s="575" t="s">
        <v>558</v>
      </c>
      <c r="AD6" s="761">
        <f>BD6</f>
        <v>0.70083876980428705</v>
      </c>
      <c r="AE6" s="681">
        <f>BE6</f>
        <v>0.21435228331780057</v>
      </c>
      <c r="AF6" s="681">
        <f>BF6</f>
        <v>8.4808946877912392E-2</v>
      </c>
      <c r="AH6" s="575" t="s">
        <v>558</v>
      </c>
      <c r="AI6" s="689">
        <f>BI6</f>
        <v>752</v>
      </c>
      <c r="AJ6" s="689">
        <f>BJ6</f>
        <v>230</v>
      </c>
      <c r="AK6" s="689">
        <f>BK6</f>
        <v>91</v>
      </c>
      <c r="AL6" s="689">
        <f>BL6</f>
        <v>1073</v>
      </c>
      <c r="AN6" s="336" t="s">
        <v>754</v>
      </c>
      <c r="AP6" s="779" t="s">
        <v>697</v>
      </c>
      <c r="AQ6" s="779" t="s">
        <v>714</v>
      </c>
      <c r="AR6" s="779"/>
      <c r="AS6" s="336" t="s">
        <v>766</v>
      </c>
      <c r="BC6" s="31" t="s">
        <v>558</v>
      </c>
      <c r="BD6" s="130">
        <f>+BI6/$BL6</f>
        <v>0.70083876980428705</v>
      </c>
      <c r="BE6" s="131">
        <f>+BJ6/$BL6</f>
        <v>0.21435228331780057</v>
      </c>
      <c r="BF6" s="133">
        <f>+BK6/$BL6</f>
        <v>8.4808946877912392E-2</v>
      </c>
      <c r="BH6" s="31" t="s">
        <v>558</v>
      </c>
      <c r="BI6" s="38">
        <f>+集計・資料②!AB33</f>
        <v>752</v>
      </c>
      <c r="BJ6" s="39">
        <f>+集計・資料②!AC33</f>
        <v>230</v>
      </c>
      <c r="BK6" s="40">
        <f>+集計・資料②!AD33</f>
        <v>91</v>
      </c>
      <c r="BL6" s="240">
        <f>+SUM(BI6:BK6)</f>
        <v>1073</v>
      </c>
    </row>
    <row r="7" spans="1:64">
      <c r="B7" s="849"/>
      <c r="C7" s="849"/>
      <c r="D7" s="849"/>
      <c r="E7" s="849"/>
      <c r="F7" s="849"/>
      <c r="G7" s="849"/>
      <c r="H7" s="849"/>
      <c r="I7" s="849"/>
      <c r="J7" s="849"/>
      <c r="K7" s="849"/>
      <c r="L7" s="849"/>
      <c r="N7" s="436"/>
      <c r="O7" s="87"/>
      <c r="P7" s="87"/>
      <c r="Q7" s="87"/>
      <c r="R7" s="87"/>
      <c r="S7" s="87"/>
      <c r="T7" s="87"/>
      <c r="U7" s="87"/>
      <c r="V7" s="87"/>
      <c r="W7" s="87"/>
      <c r="X7" s="87"/>
      <c r="Y7" s="87"/>
      <c r="Z7" s="87"/>
      <c r="AA7" s="437"/>
      <c r="AK7" s="87"/>
      <c r="AL7" s="87"/>
      <c r="AP7" s="779"/>
      <c r="AQ7" s="779"/>
      <c r="AR7" s="779"/>
      <c r="BK7" s="525"/>
      <c r="BL7" s="525"/>
    </row>
    <row r="8" spans="1:64" ht="22.5" customHeight="1">
      <c r="B8" s="849"/>
      <c r="C8" s="849"/>
      <c r="D8" s="849"/>
      <c r="E8" s="849"/>
      <c r="F8" s="849"/>
      <c r="G8" s="849"/>
      <c r="H8" s="849"/>
      <c r="I8" s="849"/>
      <c r="J8" s="849"/>
      <c r="K8" s="849"/>
      <c r="L8" s="849"/>
      <c r="N8" s="436"/>
      <c r="O8" s="87"/>
      <c r="P8" s="87"/>
      <c r="Q8" s="87"/>
      <c r="R8" s="87"/>
      <c r="S8" s="87"/>
      <c r="T8" s="87"/>
      <c r="U8" s="87"/>
      <c r="V8" s="87"/>
      <c r="W8" s="87"/>
      <c r="X8" s="87"/>
      <c r="Y8" s="87"/>
      <c r="Z8" s="87"/>
      <c r="AA8" s="437"/>
      <c r="AC8" s="920" t="s">
        <v>621</v>
      </c>
      <c r="AD8" s="920"/>
      <c r="AE8" s="920"/>
      <c r="AF8" s="920"/>
      <c r="AH8" s="920" t="s">
        <v>622</v>
      </c>
      <c r="AI8" s="920"/>
      <c r="AJ8" s="920"/>
      <c r="AK8" s="920"/>
      <c r="AL8" s="920"/>
      <c r="AN8" s="336" t="str">
        <f>CONCATENATE(AN6,AP6,AQ6,AR6,AS6,AN7,AP7,AQ7,AR7,AS7)</f>
        <v>業種別では、「情報通信業」「医療・福祉」で改善に努めている割合が高い。</v>
      </c>
      <c r="BC8" s="26" t="s">
        <v>315</v>
      </c>
      <c r="BH8" s="26" t="s">
        <v>88</v>
      </c>
      <c r="BK8" s="87"/>
      <c r="BL8" s="87"/>
    </row>
    <row r="9" spans="1:64" ht="11.25" thickBot="1">
      <c r="B9" s="849"/>
      <c r="C9" s="849"/>
      <c r="D9" s="849"/>
      <c r="E9" s="849"/>
      <c r="F9" s="849"/>
      <c r="G9" s="849"/>
      <c r="H9" s="849"/>
      <c r="I9" s="849"/>
      <c r="J9" s="849"/>
      <c r="K9" s="849"/>
      <c r="L9" s="849"/>
      <c r="N9" s="436"/>
      <c r="O9" s="87"/>
      <c r="P9" s="87"/>
      <c r="Q9" s="87"/>
      <c r="R9" s="87"/>
      <c r="S9" s="87"/>
      <c r="T9" s="87"/>
      <c r="U9" s="87"/>
      <c r="V9" s="87"/>
      <c r="W9" s="87"/>
      <c r="X9" s="87"/>
      <c r="Y9" s="87"/>
      <c r="Z9" s="87"/>
      <c r="AA9" s="437"/>
      <c r="AK9" s="87"/>
      <c r="AL9" s="87"/>
      <c r="AN9" s="336" t="s">
        <v>698</v>
      </c>
      <c r="BK9" s="526"/>
      <c r="BL9" s="526"/>
    </row>
    <row r="10" spans="1:64" ht="11.25" thickBot="1">
      <c r="B10" s="849"/>
      <c r="C10" s="849"/>
      <c r="D10" s="849"/>
      <c r="E10" s="849"/>
      <c r="F10" s="849"/>
      <c r="G10" s="849"/>
      <c r="H10" s="849"/>
      <c r="I10" s="849"/>
      <c r="J10" s="849"/>
      <c r="K10" s="849"/>
      <c r="L10" s="849"/>
      <c r="N10" s="436"/>
      <c r="O10" s="87"/>
      <c r="P10" s="87"/>
      <c r="Q10" s="87"/>
      <c r="R10" s="87"/>
      <c r="S10" s="87"/>
      <c r="T10" s="87"/>
      <c r="U10" s="87"/>
      <c r="V10" s="87"/>
      <c r="W10" s="87"/>
      <c r="X10" s="87"/>
      <c r="Y10" s="87"/>
      <c r="Z10" s="87"/>
      <c r="AA10" s="437"/>
      <c r="AC10" s="575" t="s">
        <v>550</v>
      </c>
      <c r="AD10" s="576" t="s">
        <v>317</v>
      </c>
      <c r="AE10" s="576" t="s">
        <v>318</v>
      </c>
      <c r="AF10" s="575" t="s">
        <v>401</v>
      </c>
      <c r="AH10" s="575" t="s">
        <v>550</v>
      </c>
      <c r="AI10" s="576" t="s">
        <v>317</v>
      </c>
      <c r="AJ10" s="576" t="s">
        <v>318</v>
      </c>
      <c r="AK10" s="575" t="s">
        <v>401</v>
      </c>
      <c r="AL10" s="575" t="s">
        <v>558</v>
      </c>
      <c r="AN10" s="336" t="s">
        <v>877</v>
      </c>
      <c r="BC10" s="31" t="s">
        <v>550</v>
      </c>
      <c r="BD10" s="156" t="s">
        <v>317</v>
      </c>
      <c r="BE10" s="157" t="s">
        <v>318</v>
      </c>
      <c r="BF10" s="103" t="s">
        <v>401</v>
      </c>
      <c r="BH10" s="31" t="s">
        <v>550</v>
      </c>
      <c r="BI10" s="156" t="s">
        <v>317</v>
      </c>
      <c r="BJ10" s="157" t="s">
        <v>318</v>
      </c>
      <c r="BK10" s="104" t="s">
        <v>401</v>
      </c>
      <c r="BL10" s="103" t="s">
        <v>558</v>
      </c>
    </row>
    <row r="11" spans="1:64">
      <c r="B11" s="849"/>
      <c r="C11" s="849"/>
      <c r="D11" s="849"/>
      <c r="E11" s="849"/>
      <c r="F11" s="849"/>
      <c r="G11" s="849"/>
      <c r="H11" s="849"/>
      <c r="I11" s="849"/>
      <c r="J11" s="849"/>
      <c r="K11" s="849"/>
      <c r="L11" s="849"/>
      <c r="N11" s="436"/>
      <c r="O11" s="87"/>
      <c r="P11" s="87"/>
      <c r="Q11" s="87"/>
      <c r="R11" s="87"/>
      <c r="S11" s="87"/>
      <c r="T11" s="87"/>
      <c r="U11" s="87"/>
      <c r="V11" s="87"/>
      <c r="W11" s="87"/>
      <c r="X11" s="87"/>
      <c r="Y11" s="87"/>
      <c r="Z11" s="87"/>
      <c r="AA11" s="437"/>
      <c r="AC11" s="573" t="s">
        <v>403</v>
      </c>
      <c r="AD11" s="690">
        <f>BD23</f>
        <v>0.65198237885462551</v>
      </c>
      <c r="AE11" s="681">
        <f>BE23</f>
        <v>0.22466960352422907</v>
      </c>
      <c r="AF11" s="681">
        <f>BF23</f>
        <v>0.12334801762114538</v>
      </c>
      <c r="AH11" s="573" t="s">
        <v>403</v>
      </c>
      <c r="AI11" s="702">
        <f>BI23</f>
        <v>148</v>
      </c>
      <c r="AJ11" s="702">
        <f>BJ23</f>
        <v>51</v>
      </c>
      <c r="AK11" s="702">
        <f>BK23</f>
        <v>28</v>
      </c>
      <c r="AL11" s="702">
        <f>BL23</f>
        <v>227</v>
      </c>
      <c r="BC11" s="44" t="s">
        <v>557</v>
      </c>
      <c r="BD11" s="90" t="e">
        <f>+BI11/$BL11</f>
        <v>#DIV/0!</v>
      </c>
      <c r="BE11" s="46" t="e">
        <f>+BJ11/$BL11</f>
        <v>#DIV/0!</v>
      </c>
      <c r="BF11" s="91" t="e">
        <f>+BK11/$BL11</f>
        <v>#DIV/0!</v>
      </c>
      <c r="BH11" s="147" t="s">
        <v>557</v>
      </c>
      <c r="BI11" s="511">
        <f>+集計・資料②!AB7</f>
        <v>0</v>
      </c>
      <c r="BJ11" s="238">
        <f>+集計・資料②!AC7</f>
        <v>0</v>
      </c>
      <c r="BK11" s="519">
        <f>+集計・資料②!AD7</f>
        <v>0</v>
      </c>
      <c r="BL11" s="510">
        <f>+SUM(BI11:BK11)</f>
        <v>0</v>
      </c>
    </row>
    <row r="12" spans="1:64">
      <c r="B12" s="849"/>
      <c r="C12" s="849"/>
      <c r="D12" s="849"/>
      <c r="E12" s="849"/>
      <c r="F12" s="849"/>
      <c r="G12" s="849"/>
      <c r="H12" s="849"/>
      <c r="I12" s="849"/>
      <c r="J12" s="849"/>
      <c r="K12" s="849"/>
      <c r="L12" s="849"/>
      <c r="N12" s="436"/>
      <c r="O12" s="87"/>
      <c r="P12" s="87"/>
      <c r="Q12" s="87"/>
      <c r="R12" s="87"/>
      <c r="S12" s="87"/>
      <c r="T12" s="87"/>
      <c r="U12" s="87"/>
      <c r="V12" s="87"/>
      <c r="W12" s="87"/>
      <c r="X12" s="87"/>
      <c r="Y12" s="87"/>
      <c r="Z12" s="87"/>
      <c r="AA12" s="437"/>
      <c r="AC12" s="683" t="s">
        <v>404</v>
      </c>
      <c r="AD12" s="690">
        <f>BD22</f>
        <v>0.70658682634730541</v>
      </c>
      <c r="AE12" s="681">
        <f>BE22</f>
        <v>0.22754491017964071</v>
      </c>
      <c r="AF12" s="681">
        <f>BF22</f>
        <v>6.5868263473053898E-2</v>
      </c>
      <c r="AH12" s="683" t="s">
        <v>404</v>
      </c>
      <c r="AI12" s="702">
        <f>BI22</f>
        <v>118</v>
      </c>
      <c r="AJ12" s="702">
        <f>BJ22</f>
        <v>38</v>
      </c>
      <c r="AK12" s="702">
        <f>BK22</f>
        <v>11</v>
      </c>
      <c r="AL12" s="702">
        <f>BL22</f>
        <v>167</v>
      </c>
      <c r="BC12" s="7" t="s">
        <v>544</v>
      </c>
      <c r="BD12" s="96">
        <f t="shared" ref="BD12:BF23" si="0">+BI12/$BL12</f>
        <v>0.71962616822429903</v>
      </c>
      <c r="BE12" s="72">
        <f t="shared" si="0"/>
        <v>0.16822429906542055</v>
      </c>
      <c r="BF12" s="73">
        <f t="shared" si="0"/>
        <v>0.11214953271028037</v>
      </c>
      <c r="BH12" s="18" t="s">
        <v>544</v>
      </c>
      <c r="BI12" s="512">
        <f>+集計・資料②!AB9</f>
        <v>77</v>
      </c>
      <c r="BJ12" s="517">
        <f>+集計・資料②!AC9</f>
        <v>18</v>
      </c>
      <c r="BK12" s="520">
        <f>+集計・資料②!AD9</f>
        <v>12</v>
      </c>
      <c r="BL12" s="76">
        <f>+SUM(BI12:BK12)</f>
        <v>107</v>
      </c>
    </row>
    <row r="13" spans="1:64">
      <c r="B13" s="849"/>
      <c r="C13" s="849"/>
      <c r="D13" s="849"/>
      <c r="E13" s="849"/>
      <c r="F13" s="849"/>
      <c r="G13" s="849"/>
      <c r="H13" s="849"/>
      <c r="I13" s="849"/>
      <c r="J13" s="849"/>
      <c r="K13" s="849"/>
      <c r="L13" s="849"/>
      <c r="N13" s="436"/>
      <c r="O13" s="87"/>
      <c r="P13" s="87"/>
      <c r="Q13" s="87"/>
      <c r="R13" s="87"/>
      <c r="S13" s="87"/>
      <c r="T13" s="87"/>
      <c r="U13" s="87"/>
      <c r="V13" s="87"/>
      <c r="W13" s="87"/>
      <c r="X13" s="87"/>
      <c r="Y13" s="87"/>
      <c r="Z13" s="87"/>
      <c r="AA13" s="437"/>
      <c r="AC13" s="573" t="s">
        <v>405</v>
      </c>
      <c r="AD13" s="690">
        <f>BD21</f>
        <v>0.83333333333333337</v>
      </c>
      <c r="AE13" s="681">
        <f>BE21</f>
        <v>0</v>
      </c>
      <c r="AF13" s="681">
        <f>BF21</f>
        <v>0.16666666666666666</v>
      </c>
      <c r="AH13" s="573" t="s">
        <v>405</v>
      </c>
      <c r="AI13" s="702">
        <f>BI21</f>
        <v>5</v>
      </c>
      <c r="AJ13" s="702">
        <f>BJ21</f>
        <v>0</v>
      </c>
      <c r="AK13" s="702">
        <f>BK21</f>
        <v>1</v>
      </c>
      <c r="AL13" s="702">
        <f>BL21</f>
        <v>6</v>
      </c>
      <c r="BC13" s="7" t="s">
        <v>545</v>
      </c>
      <c r="BD13" s="96">
        <f t="shared" si="0"/>
        <v>0.66666666666666663</v>
      </c>
      <c r="BE13" s="72">
        <f t="shared" si="0"/>
        <v>0.22764227642276422</v>
      </c>
      <c r="BF13" s="73">
        <f t="shared" si="0"/>
        <v>0.10569105691056911</v>
      </c>
      <c r="BH13" s="18" t="s">
        <v>545</v>
      </c>
      <c r="BI13" s="513">
        <f>+集計・資料②!AB11</f>
        <v>82</v>
      </c>
      <c r="BJ13" s="236">
        <f>+集計・資料②!AC11</f>
        <v>28</v>
      </c>
      <c r="BK13" s="521">
        <f>+集計・資料②!AD11</f>
        <v>13</v>
      </c>
      <c r="BL13" s="76">
        <f t="shared" ref="BL13:BL23" si="1">+SUM(BI13:BK13)</f>
        <v>123</v>
      </c>
    </row>
    <row r="14" spans="1:64" ht="12">
      <c r="B14" s="849"/>
      <c r="C14" s="849"/>
      <c r="D14" s="849"/>
      <c r="E14" s="849"/>
      <c r="F14" s="849"/>
      <c r="G14" s="849"/>
      <c r="H14" s="849"/>
      <c r="I14" s="849"/>
      <c r="J14" s="849"/>
      <c r="K14" s="849"/>
      <c r="L14" s="849"/>
      <c r="N14" s="436"/>
      <c r="O14" s="87"/>
      <c r="P14" s="87"/>
      <c r="Q14" s="87"/>
      <c r="R14" s="87"/>
      <c r="S14" s="87"/>
      <c r="T14" s="87"/>
      <c r="U14" s="87"/>
      <c r="V14" s="87"/>
      <c r="W14" s="87"/>
      <c r="X14" s="87"/>
      <c r="Y14" s="87"/>
      <c r="Z14" s="87"/>
      <c r="AA14" s="437"/>
      <c r="AC14" s="683" t="s">
        <v>406</v>
      </c>
      <c r="AD14" s="690">
        <f>BD20</f>
        <v>0.76923076923076927</v>
      </c>
      <c r="AE14" s="681">
        <f>BE20</f>
        <v>0.23076923076923078</v>
      </c>
      <c r="AF14" s="681">
        <f>BF20</f>
        <v>0</v>
      </c>
      <c r="AH14" s="683" t="s">
        <v>406</v>
      </c>
      <c r="AI14" s="702">
        <f>BI20</f>
        <v>10</v>
      </c>
      <c r="AJ14" s="702">
        <f>BJ20</f>
        <v>3</v>
      </c>
      <c r="AK14" s="702">
        <f>BK20</f>
        <v>0</v>
      </c>
      <c r="AL14" s="702">
        <f>BL20</f>
        <v>13</v>
      </c>
      <c r="AN14" s="780" t="s">
        <v>699</v>
      </c>
      <c r="AO14" s="781"/>
      <c r="AP14" s="781"/>
      <c r="AQ14" s="781"/>
      <c r="AR14" s="781"/>
      <c r="AS14" s="781"/>
      <c r="AT14" s="781"/>
      <c r="AU14" s="781"/>
      <c r="AV14" s="781"/>
      <c r="AW14" s="781"/>
      <c r="AX14" s="781"/>
      <c r="AY14" s="781"/>
      <c r="BC14" s="7" t="s">
        <v>543</v>
      </c>
      <c r="BD14" s="96">
        <f t="shared" si="0"/>
        <v>0.78260869565217395</v>
      </c>
      <c r="BE14" s="72">
        <f t="shared" si="0"/>
        <v>0.21739130434782608</v>
      </c>
      <c r="BF14" s="73">
        <f t="shared" si="0"/>
        <v>0</v>
      </c>
      <c r="BH14" s="18" t="s">
        <v>543</v>
      </c>
      <c r="BI14" s="513">
        <f>+集計・資料②!AB13</f>
        <v>18</v>
      </c>
      <c r="BJ14" s="236">
        <f>+集計・資料②!AC13</f>
        <v>5</v>
      </c>
      <c r="BK14" s="521">
        <f>+集計・資料②!AD13</f>
        <v>0</v>
      </c>
      <c r="BL14" s="76">
        <f t="shared" si="1"/>
        <v>23</v>
      </c>
    </row>
    <row r="15" spans="1:64" ht="12.75" customHeight="1">
      <c r="B15" s="849"/>
      <c r="C15" s="849"/>
      <c r="D15" s="849"/>
      <c r="E15" s="849"/>
      <c r="F15" s="849"/>
      <c r="G15" s="849"/>
      <c r="H15" s="849"/>
      <c r="I15" s="849"/>
      <c r="J15" s="849"/>
      <c r="K15" s="849"/>
      <c r="L15" s="849"/>
      <c r="N15" s="436"/>
      <c r="O15" s="87"/>
      <c r="P15" s="87"/>
      <c r="Q15" s="87"/>
      <c r="R15" s="87"/>
      <c r="S15" s="87"/>
      <c r="T15" s="87"/>
      <c r="U15" s="87"/>
      <c r="V15" s="87"/>
      <c r="W15" s="87"/>
      <c r="X15" s="87"/>
      <c r="Y15" s="87"/>
      <c r="Z15" s="87"/>
      <c r="AA15" s="437"/>
      <c r="AC15" s="573" t="s">
        <v>407</v>
      </c>
      <c r="AD15" s="690">
        <f>BD19</f>
        <v>0.66315789473684206</v>
      </c>
      <c r="AE15" s="681">
        <f>BE19</f>
        <v>0.26315789473684209</v>
      </c>
      <c r="AF15" s="681">
        <f>BF19</f>
        <v>7.3684210526315783E-2</v>
      </c>
      <c r="AH15" s="573" t="s">
        <v>407</v>
      </c>
      <c r="AI15" s="702">
        <f>BI19</f>
        <v>126</v>
      </c>
      <c r="AJ15" s="702">
        <f>BJ19</f>
        <v>50</v>
      </c>
      <c r="AK15" s="702">
        <f>BK19</f>
        <v>14</v>
      </c>
      <c r="AL15" s="702">
        <f>BL19</f>
        <v>190</v>
      </c>
      <c r="AN15" s="833" t="str">
        <f>CONCATENATE("　",AN4,CHAR(10),"　",AN8,CHAR(10),"　",AN10)</f>
        <v>　性別役割分担の慣行改善について、「努めている」と回答した事業所が全体で70.1%となった。
　業種別では、「情報通信業」「医療・福祉」で改善に努めている割合が高い。
　規模別では、「50～99人」規模の事業所で改善に努めている割合が高い。</v>
      </c>
      <c r="AO15" s="833"/>
      <c r="AP15" s="833"/>
      <c r="AQ15" s="833"/>
      <c r="AR15" s="833"/>
      <c r="AS15" s="833"/>
      <c r="AT15" s="833"/>
      <c r="AU15" s="833"/>
      <c r="AV15" s="833"/>
      <c r="AW15" s="833"/>
      <c r="AX15" s="833"/>
      <c r="AY15" s="833"/>
      <c r="BC15" s="7" t="s">
        <v>542</v>
      </c>
      <c r="BD15" s="96">
        <f t="shared" si="0"/>
        <v>0.80666666666666664</v>
      </c>
      <c r="BE15" s="72">
        <f t="shared" si="0"/>
        <v>0.16</v>
      </c>
      <c r="BF15" s="73">
        <f t="shared" si="0"/>
        <v>3.3333333333333333E-2</v>
      </c>
      <c r="BH15" s="18" t="s">
        <v>542</v>
      </c>
      <c r="BI15" s="513">
        <f>+集計・資料②!AB15</f>
        <v>121</v>
      </c>
      <c r="BJ15" s="236">
        <f>+集計・資料②!AC15</f>
        <v>24</v>
      </c>
      <c r="BK15" s="521">
        <f>+集計・資料②!AD15</f>
        <v>5</v>
      </c>
      <c r="BL15" s="76">
        <f t="shared" si="1"/>
        <v>150</v>
      </c>
    </row>
    <row r="16" spans="1:64">
      <c r="B16" s="849"/>
      <c r="C16" s="849"/>
      <c r="D16" s="849"/>
      <c r="E16" s="849"/>
      <c r="F16" s="849"/>
      <c r="G16" s="849"/>
      <c r="H16" s="849"/>
      <c r="I16" s="849"/>
      <c r="J16" s="849"/>
      <c r="K16" s="849"/>
      <c r="L16" s="849"/>
      <c r="N16" s="438"/>
      <c r="O16" s="439"/>
      <c r="P16" s="439"/>
      <c r="Q16" s="439"/>
      <c r="R16" s="439"/>
      <c r="S16" s="439"/>
      <c r="T16" s="439"/>
      <c r="U16" s="439"/>
      <c r="V16" s="439"/>
      <c r="W16" s="439"/>
      <c r="X16" s="439"/>
      <c r="Y16" s="439"/>
      <c r="Z16" s="439"/>
      <c r="AA16" s="440"/>
      <c r="AC16" s="683" t="s">
        <v>408</v>
      </c>
      <c r="AD16" s="690">
        <f>BD18</f>
        <v>0.75</v>
      </c>
      <c r="AE16" s="681">
        <f>BE18</f>
        <v>0.1875</v>
      </c>
      <c r="AF16" s="681">
        <f>BF18</f>
        <v>6.25E-2</v>
      </c>
      <c r="AH16" s="683" t="s">
        <v>408</v>
      </c>
      <c r="AI16" s="702">
        <f>BI18</f>
        <v>12</v>
      </c>
      <c r="AJ16" s="702">
        <f>BJ18</f>
        <v>3</v>
      </c>
      <c r="AK16" s="702">
        <f>BK18</f>
        <v>1</v>
      </c>
      <c r="AL16" s="702">
        <f>BL18</f>
        <v>16</v>
      </c>
      <c r="AN16" s="833"/>
      <c r="AO16" s="833"/>
      <c r="AP16" s="833"/>
      <c r="AQ16" s="833"/>
      <c r="AR16" s="833"/>
      <c r="AS16" s="833"/>
      <c r="AT16" s="833"/>
      <c r="AU16" s="833"/>
      <c r="AV16" s="833"/>
      <c r="AW16" s="833"/>
      <c r="AX16" s="833"/>
      <c r="AY16" s="833"/>
      <c r="BC16" s="7" t="s">
        <v>541</v>
      </c>
      <c r="BD16" s="96">
        <f t="shared" si="0"/>
        <v>0.66666666666666663</v>
      </c>
      <c r="BE16" s="72">
        <f t="shared" si="0"/>
        <v>0.27272727272727271</v>
      </c>
      <c r="BF16" s="73">
        <f t="shared" si="0"/>
        <v>6.0606060606060608E-2</v>
      </c>
      <c r="BH16" s="18" t="s">
        <v>541</v>
      </c>
      <c r="BI16" s="513">
        <f>+集計・資料②!X17</f>
        <v>22</v>
      </c>
      <c r="BJ16" s="236">
        <f>+集計・資料②!Y17</f>
        <v>9</v>
      </c>
      <c r="BK16" s="521">
        <f>+集計・資料②!Z17</f>
        <v>2</v>
      </c>
      <c r="BL16" s="76">
        <f t="shared" si="1"/>
        <v>33</v>
      </c>
    </row>
    <row r="17" spans="1:65" ht="13.5" customHeight="1">
      <c r="O17" s="87"/>
      <c r="P17" s="87"/>
      <c r="Q17" s="87"/>
      <c r="R17" s="87"/>
      <c r="S17" s="87"/>
      <c r="T17" s="87"/>
      <c r="U17" s="87"/>
      <c r="V17" s="87"/>
      <c r="W17" s="87"/>
      <c r="X17" s="87"/>
      <c r="Y17" s="87"/>
      <c r="Z17" s="87"/>
      <c r="AA17" s="87"/>
      <c r="AC17" s="573" t="s">
        <v>409</v>
      </c>
      <c r="AD17" s="690">
        <f>BD17</f>
        <v>0.66666666666666663</v>
      </c>
      <c r="AE17" s="681">
        <f>BE17</f>
        <v>0.16666666666666666</v>
      </c>
      <c r="AF17" s="681">
        <f>BF17</f>
        <v>0.16666666666666666</v>
      </c>
      <c r="AH17" s="573" t="s">
        <v>409</v>
      </c>
      <c r="AI17" s="702">
        <f>BI17</f>
        <v>12</v>
      </c>
      <c r="AJ17" s="702">
        <f>BJ17</f>
        <v>3</v>
      </c>
      <c r="AK17" s="702">
        <f>BK17</f>
        <v>3</v>
      </c>
      <c r="AL17" s="702">
        <f>BL17</f>
        <v>18</v>
      </c>
      <c r="AN17" s="833"/>
      <c r="AO17" s="833"/>
      <c r="AP17" s="833"/>
      <c r="AQ17" s="833"/>
      <c r="AR17" s="833"/>
      <c r="AS17" s="833"/>
      <c r="AT17" s="833"/>
      <c r="AU17" s="833"/>
      <c r="AV17" s="833"/>
      <c r="AW17" s="833"/>
      <c r="AX17" s="833"/>
      <c r="AY17" s="833"/>
      <c r="BC17" s="7" t="s">
        <v>546</v>
      </c>
      <c r="BD17" s="96">
        <f t="shared" si="0"/>
        <v>0.66666666666666663</v>
      </c>
      <c r="BE17" s="72">
        <f t="shared" si="0"/>
        <v>0.16666666666666666</v>
      </c>
      <c r="BF17" s="73">
        <f t="shared" si="0"/>
        <v>0.16666666666666666</v>
      </c>
      <c r="BH17" s="18" t="s">
        <v>546</v>
      </c>
      <c r="BI17" s="514">
        <f>+集計・資料②!AB19</f>
        <v>12</v>
      </c>
      <c r="BJ17" s="518">
        <f>+集計・資料②!AC19</f>
        <v>3</v>
      </c>
      <c r="BK17" s="522">
        <f>+集計・資料②!AD19</f>
        <v>3</v>
      </c>
      <c r="BL17" s="76">
        <f t="shared" si="1"/>
        <v>18</v>
      </c>
    </row>
    <row r="18" spans="1:65">
      <c r="A18" s="433"/>
      <c r="B18" s="434"/>
      <c r="C18" s="434"/>
      <c r="D18" s="434"/>
      <c r="E18" s="434"/>
      <c r="F18" s="434"/>
      <c r="G18" s="434"/>
      <c r="H18" s="434"/>
      <c r="I18" s="434"/>
      <c r="J18" s="434"/>
      <c r="K18" s="434"/>
      <c r="L18" s="434"/>
      <c r="M18" s="434"/>
      <c r="N18" s="434"/>
      <c r="O18" s="434"/>
      <c r="P18" s="434"/>
      <c r="Q18" s="434"/>
      <c r="R18" s="434"/>
      <c r="S18" s="434"/>
      <c r="T18" s="434"/>
      <c r="U18" s="434"/>
      <c r="V18" s="434"/>
      <c r="W18" s="434"/>
      <c r="X18" s="434"/>
      <c r="Y18" s="434"/>
      <c r="Z18" s="434"/>
      <c r="AA18" s="435"/>
      <c r="AC18" s="683" t="s">
        <v>410</v>
      </c>
      <c r="AD18" s="690">
        <f>BD16</f>
        <v>0.66666666666666663</v>
      </c>
      <c r="AE18" s="681">
        <f>BE16</f>
        <v>0.27272727272727271</v>
      </c>
      <c r="AF18" s="681">
        <f>BF16</f>
        <v>6.0606060606060608E-2</v>
      </c>
      <c r="AH18" s="683" t="s">
        <v>410</v>
      </c>
      <c r="AI18" s="702">
        <f>BI16</f>
        <v>22</v>
      </c>
      <c r="AJ18" s="702">
        <f>BJ16</f>
        <v>9</v>
      </c>
      <c r="AK18" s="702">
        <f>BK16</f>
        <v>2</v>
      </c>
      <c r="AL18" s="702">
        <f>BL16</f>
        <v>33</v>
      </c>
      <c r="AN18" s="833"/>
      <c r="AO18" s="833"/>
      <c r="AP18" s="833"/>
      <c r="AQ18" s="833"/>
      <c r="AR18" s="833"/>
      <c r="AS18" s="833"/>
      <c r="AT18" s="833"/>
      <c r="AU18" s="833"/>
      <c r="AV18" s="833"/>
      <c r="AW18" s="833"/>
      <c r="AX18" s="833"/>
      <c r="AY18" s="833"/>
      <c r="BC18" s="7" t="s">
        <v>540</v>
      </c>
      <c r="BD18" s="96">
        <f t="shared" si="0"/>
        <v>0.75</v>
      </c>
      <c r="BE18" s="72">
        <f t="shared" si="0"/>
        <v>0.1875</v>
      </c>
      <c r="BF18" s="73">
        <f t="shared" si="0"/>
        <v>6.25E-2</v>
      </c>
      <c r="BH18" s="18" t="s">
        <v>540</v>
      </c>
      <c r="BI18" s="512">
        <f>+集計・資料②!AB21</f>
        <v>12</v>
      </c>
      <c r="BJ18" s="517">
        <f>+集計・資料②!AC21</f>
        <v>3</v>
      </c>
      <c r="BK18" s="520">
        <f>+集計・資料②!AD21</f>
        <v>1</v>
      </c>
      <c r="BL18" s="76">
        <f t="shared" si="1"/>
        <v>16</v>
      </c>
    </row>
    <row r="19" spans="1:65">
      <c r="A19" s="436"/>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437"/>
      <c r="AC19" s="573" t="s">
        <v>411</v>
      </c>
      <c r="AD19" s="690">
        <f>BD15</f>
        <v>0.80666666666666664</v>
      </c>
      <c r="AE19" s="681">
        <f>BE15</f>
        <v>0.16</v>
      </c>
      <c r="AF19" s="681">
        <f>BF15</f>
        <v>3.3333333333333333E-2</v>
      </c>
      <c r="AH19" s="573" t="s">
        <v>411</v>
      </c>
      <c r="AI19" s="702">
        <f>BI15</f>
        <v>121</v>
      </c>
      <c r="AJ19" s="702">
        <f>BJ15</f>
        <v>24</v>
      </c>
      <c r="AK19" s="702">
        <f>BK15</f>
        <v>5</v>
      </c>
      <c r="AL19" s="702">
        <f>BL15</f>
        <v>150</v>
      </c>
      <c r="AN19" s="833"/>
      <c r="AO19" s="833"/>
      <c r="AP19" s="833"/>
      <c r="AQ19" s="833"/>
      <c r="AR19" s="833"/>
      <c r="AS19" s="833"/>
      <c r="AT19" s="833"/>
      <c r="AU19" s="833"/>
      <c r="AV19" s="833"/>
      <c r="AW19" s="833"/>
      <c r="AX19" s="833"/>
      <c r="AY19" s="833"/>
      <c r="BC19" s="7" t="s">
        <v>539</v>
      </c>
      <c r="BD19" s="96">
        <f t="shared" si="0"/>
        <v>0.66315789473684206</v>
      </c>
      <c r="BE19" s="72">
        <f t="shared" si="0"/>
        <v>0.26315789473684209</v>
      </c>
      <c r="BF19" s="73">
        <f t="shared" si="0"/>
        <v>7.3684210526315783E-2</v>
      </c>
      <c r="BH19" s="18" t="s">
        <v>539</v>
      </c>
      <c r="BI19" s="513">
        <f>+集計・資料②!AB23</f>
        <v>126</v>
      </c>
      <c r="BJ19" s="236">
        <f>+集計・資料②!AC23</f>
        <v>50</v>
      </c>
      <c r="BK19" s="521">
        <f>+集計・資料②!AD23</f>
        <v>14</v>
      </c>
      <c r="BL19" s="76">
        <f t="shared" si="1"/>
        <v>190</v>
      </c>
    </row>
    <row r="20" spans="1:65">
      <c r="A20" s="436"/>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437"/>
      <c r="AC20" s="683" t="s">
        <v>412</v>
      </c>
      <c r="AD20" s="690">
        <f>BD14</f>
        <v>0.78260869565217395</v>
      </c>
      <c r="AE20" s="681">
        <f>BE14</f>
        <v>0.21739130434782608</v>
      </c>
      <c r="AF20" s="681">
        <f>BF14</f>
        <v>0</v>
      </c>
      <c r="AH20" s="683" t="s">
        <v>412</v>
      </c>
      <c r="AI20" s="702">
        <f>BI14</f>
        <v>18</v>
      </c>
      <c r="AJ20" s="702">
        <f>BJ14</f>
        <v>5</v>
      </c>
      <c r="AK20" s="702">
        <f>BK14</f>
        <v>0</v>
      </c>
      <c r="AL20" s="702">
        <f>BL14</f>
        <v>23</v>
      </c>
      <c r="AN20" s="833"/>
      <c r="AO20" s="833"/>
      <c r="AP20" s="833"/>
      <c r="AQ20" s="833"/>
      <c r="AR20" s="833"/>
      <c r="AS20" s="833"/>
      <c r="AT20" s="833"/>
      <c r="AU20" s="833"/>
      <c r="AV20" s="833"/>
      <c r="AW20" s="833"/>
      <c r="AX20" s="833"/>
      <c r="AY20" s="833"/>
      <c r="BC20" s="7" t="s">
        <v>538</v>
      </c>
      <c r="BD20" s="96">
        <f t="shared" si="0"/>
        <v>0.76923076923076927</v>
      </c>
      <c r="BE20" s="72">
        <f t="shared" si="0"/>
        <v>0.23076923076923078</v>
      </c>
      <c r="BF20" s="73">
        <f t="shared" si="0"/>
        <v>0</v>
      </c>
      <c r="BH20" s="18" t="s">
        <v>538</v>
      </c>
      <c r="BI20" s="513">
        <f>+集計・資料②!AB25</f>
        <v>10</v>
      </c>
      <c r="BJ20" s="236">
        <f>+集計・資料②!AC25</f>
        <v>3</v>
      </c>
      <c r="BK20" s="521">
        <f>+集計・資料②!AD25</f>
        <v>0</v>
      </c>
      <c r="BL20" s="76">
        <f t="shared" si="1"/>
        <v>13</v>
      </c>
    </row>
    <row r="21" spans="1:65">
      <c r="A21" s="436"/>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437"/>
      <c r="AC21" s="573" t="s">
        <v>413</v>
      </c>
      <c r="AD21" s="690">
        <f>BD13</f>
        <v>0.66666666666666663</v>
      </c>
      <c r="AE21" s="681">
        <f>BE13</f>
        <v>0.22764227642276422</v>
      </c>
      <c r="AF21" s="681">
        <f>BF13</f>
        <v>0.10569105691056911</v>
      </c>
      <c r="AH21" s="573" t="s">
        <v>413</v>
      </c>
      <c r="AI21" s="702">
        <f>BI13</f>
        <v>82</v>
      </c>
      <c r="AJ21" s="702">
        <f>BJ13</f>
        <v>28</v>
      </c>
      <c r="AK21" s="702">
        <f>BK13</f>
        <v>13</v>
      </c>
      <c r="AL21" s="702">
        <f>BL13</f>
        <v>123</v>
      </c>
      <c r="AN21" s="833"/>
      <c r="AO21" s="833"/>
      <c r="AP21" s="833"/>
      <c r="AQ21" s="833"/>
      <c r="AR21" s="833"/>
      <c r="AS21" s="833"/>
      <c r="AT21" s="833"/>
      <c r="AU21" s="833"/>
      <c r="AV21" s="833"/>
      <c r="AW21" s="833"/>
      <c r="AX21" s="833"/>
      <c r="AY21" s="833"/>
      <c r="BC21" s="7" t="s">
        <v>537</v>
      </c>
      <c r="BD21" s="96">
        <f t="shared" si="0"/>
        <v>0.83333333333333337</v>
      </c>
      <c r="BE21" s="72">
        <f t="shared" si="0"/>
        <v>0</v>
      </c>
      <c r="BF21" s="73">
        <f t="shared" si="0"/>
        <v>0.16666666666666666</v>
      </c>
      <c r="BH21" s="18" t="s">
        <v>537</v>
      </c>
      <c r="BI21" s="514">
        <f>+集計・資料②!AB27</f>
        <v>5</v>
      </c>
      <c r="BJ21" s="518">
        <f>+集計・資料②!AC27</f>
        <v>0</v>
      </c>
      <c r="BK21" s="522">
        <f>+集計・資料②!AD27</f>
        <v>1</v>
      </c>
      <c r="BL21" s="76">
        <f t="shared" si="1"/>
        <v>6</v>
      </c>
    </row>
    <row r="22" spans="1:65">
      <c r="A22" s="436"/>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437"/>
      <c r="AC22" s="683" t="s">
        <v>414</v>
      </c>
      <c r="AD22" s="690">
        <f>BD12</f>
        <v>0.71962616822429903</v>
      </c>
      <c r="AE22" s="681">
        <f>BE12</f>
        <v>0.16822429906542055</v>
      </c>
      <c r="AF22" s="681">
        <f>BF12</f>
        <v>0.11214953271028037</v>
      </c>
      <c r="AH22" s="683" t="s">
        <v>414</v>
      </c>
      <c r="AI22" s="702">
        <f>BI12</f>
        <v>77</v>
      </c>
      <c r="AJ22" s="702">
        <f>BJ12</f>
        <v>18</v>
      </c>
      <c r="AK22" s="702">
        <f>BK12</f>
        <v>12</v>
      </c>
      <c r="AL22" s="702">
        <f>BL12</f>
        <v>107</v>
      </c>
      <c r="AN22" s="833"/>
      <c r="AO22" s="833"/>
      <c r="AP22" s="833"/>
      <c r="AQ22" s="833"/>
      <c r="AR22" s="833"/>
      <c r="AS22" s="833"/>
      <c r="AT22" s="833"/>
      <c r="AU22" s="833"/>
      <c r="AV22" s="833"/>
      <c r="AW22" s="833"/>
      <c r="AX22" s="833"/>
      <c r="AY22" s="833"/>
      <c r="BC22" s="16" t="s">
        <v>547</v>
      </c>
      <c r="BD22" s="96">
        <f t="shared" si="0"/>
        <v>0.70658682634730541</v>
      </c>
      <c r="BE22" s="72">
        <f t="shared" si="0"/>
        <v>0.22754491017964071</v>
      </c>
      <c r="BF22" s="73">
        <f t="shared" si="0"/>
        <v>6.5868263473053898E-2</v>
      </c>
      <c r="BH22" s="19" t="s">
        <v>547</v>
      </c>
      <c r="BI22" s="513">
        <f>+集計・資料②!AB29</f>
        <v>118</v>
      </c>
      <c r="BJ22" s="236">
        <f>+集計・資料②!AC29</f>
        <v>38</v>
      </c>
      <c r="BK22" s="521">
        <f>+集計・資料②!AD29</f>
        <v>11</v>
      </c>
      <c r="BL22" s="76">
        <f t="shared" si="1"/>
        <v>167</v>
      </c>
    </row>
    <row r="23" spans="1:65" ht="11.25" thickBot="1">
      <c r="A23" s="436"/>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437"/>
      <c r="AC23" s="573" t="s">
        <v>23</v>
      </c>
      <c r="AD23" s="681" t="e">
        <f>BD11</f>
        <v>#DIV/0!</v>
      </c>
      <c r="AE23" s="681" t="e">
        <f>BE11</f>
        <v>#DIV/0!</v>
      </c>
      <c r="AF23" s="681" t="e">
        <f>BF11</f>
        <v>#DIV/0!</v>
      </c>
      <c r="AH23" s="573" t="s">
        <v>23</v>
      </c>
      <c r="AI23" s="702">
        <f>BI11</f>
        <v>0</v>
      </c>
      <c r="AJ23" s="702">
        <f>BJ11</f>
        <v>0</v>
      </c>
      <c r="AK23" s="702">
        <f>BK11</f>
        <v>0</v>
      </c>
      <c r="AL23" s="702">
        <f>BL11</f>
        <v>0</v>
      </c>
      <c r="AN23" s="833"/>
      <c r="AO23" s="833"/>
      <c r="AP23" s="833"/>
      <c r="AQ23" s="833"/>
      <c r="AR23" s="833"/>
      <c r="AS23" s="833"/>
      <c r="AT23" s="833"/>
      <c r="AU23" s="833"/>
      <c r="AV23" s="833"/>
      <c r="AW23" s="833"/>
      <c r="AX23" s="833"/>
      <c r="AY23" s="833"/>
      <c r="BC23" s="10" t="s">
        <v>548</v>
      </c>
      <c r="BD23" s="55">
        <f t="shared" si="0"/>
        <v>0.65198237885462551</v>
      </c>
      <c r="BE23" s="56">
        <f t="shared" si="0"/>
        <v>0.22466960352422907</v>
      </c>
      <c r="BF23" s="57">
        <f t="shared" si="0"/>
        <v>0.12334801762114538</v>
      </c>
      <c r="BH23" s="21" t="s">
        <v>548</v>
      </c>
      <c r="BI23" s="515">
        <f>+集計・資料②!AB31</f>
        <v>148</v>
      </c>
      <c r="BJ23" s="244">
        <f>+集計・資料②!AC31</f>
        <v>51</v>
      </c>
      <c r="BK23" s="523">
        <f>+集計・資料②!AD31</f>
        <v>28</v>
      </c>
      <c r="BL23" s="81">
        <f t="shared" si="1"/>
        <v>227</v>
      </c>
    </row>
    <row r="24" spans="1:65" ht="11.25" thickBot="1">
      <c r="A24" s="436"/>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437"/>
      <c r="AH24" s="575" t="s">
        <v>556</v>
      </c>
      <c r="AI24" s="702">
        <f>SUM(AI11:AI23)</f>
        <v>751</v>
      </c>
      <c r="AJ24" s="702">
        <f>SUM(AJ11:AJ23)</f>
        <v>232</v>
      </c>
      <c r="AK24" s="702">
        <f>SUM(AK11:AK23)</f>
        <v>90</v>
      </c>
      <c r="AL24" s="702">
        <f>SUM(AL11:AL23)</f>
        <v>1073</v>
      </c>
      <c r="AN24" s="833"/>
      <c r="AO24" s="833"/>
      <c r="AP24" s="833"/>
      <c r="AQ24" s="833"/>
      <c r="AR24" s="833"/>
      <c r="AS24" s="833"/>
      <c r="AT24" s="833"/>
      <c r="AU24" s="833"/>
      <c r="AV24" s="833"/>
      <c r="AW24" s="833"/>
      <c r="AX24" s="833"/>
      <c r="AY24" s="833"/>
      <c r="BH24" s="37" t="s">
        <v>556</v>
      </c>
      <c r="BI24" s="516">
        <f>+集計・資料②!AB33</f>
        <v>752</v>
      </c>
      <c r="BJ24" s="250">
        <f>+集計・資料②!AC33</f>
        <v>230</v>
      </c>
      <c r="BK24" s="524">
        <f>+集計・資料②!AD33</f>
        <v>91</v>
      </c>
      <c r="BL24" s="138">
        <f>+SUM(BI24:BK24)</f>
        <v>1073</v>
      </c>
    </row>
    <row r="25" spans="1:65">
      <c r="A25" s="436"/>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437"/>
      <c r="AK25" s="87"/>
      <c r="AL25" s="87"/>
      <c r="AN25" s="833"/>
      <c r="AO25" s="833"/>
      <c r="AP25" s="833"/>
      <c r="AQ25" s="833"/>
      <c r="AR25" s="833"/>
      <c r="AS25" s="833"/>
      <c r="AT25" s="833"/>
      <c r="AU25" s="833"/>
      <c r="AV25" s="833"/>
      <c r="AW25" s="833"/>
      <c r="AX25" s="833"/>
      <c r="AY25" s="833"/>
      <c r="BK25" s="525"/>
      <c r="BL25" s="525"/>
    </row>
    <row r="26" spans="1:65" ht="10.5" customHeight="1">
      <c r="A26" s="436"/>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437"/>
      <c r="AC26" s="880" t="s">
        <v>316</v>
      </c>
      <c r="AD26" s="880"/>
      <c r="AE26" s="880"/>
      <c r="AF26" s="880"/>
      <c r="AH26" s="914" t="s">
        <v>87</v>
      </c>
      <c r="AI26" s="914"/>
      <c r="AJ26" s="914"/>
      <c r="AK26" s="914"/>
      <c r="AL26" s="914"/>
      <c r="AN26" s="833"/>
      <c r="AO26" s="833"/>
      <c r="AP26" s="833"/>
      <c r="AQ26" s="833"/>
      <c r="AR26" s="833"/>
      <c r="AS26" s="833"/>
      <c r="AT26" s="833"/>
      <c r="AU26" s="833"/>
      <c r="AV26" s="833"/>
      <c r="AW26" s="833"/>
      <c r="AX26" s="833"/>
      <c r="AY26" s="833"/>
      <c r="BC26" s="880" t="s">
        <v>316</v>
      </c>
      <c r="BD26" s="880"/>
      <c r="BE26" s="880"/>
      <c r="BF26" s="880"/>
      <c r="BH26" s="914" t="s">
        <v>87</v>
      </c>
      <c r="BI26" s="914"/>
      <c r="BJ26" s="914"/>
      <c r="BK26" s="914"/>
      <c r="BL26" s="914"/>
      <c r="BM26" s="527"/>
    </row>
    <row r="27" spans="1:65">
      <c r="A27" s="436"/>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437"/>
      <c r="AC27" s="880"/>
      <c r="AD27" s="880"/>
      <c r="AE27" s="880"/>
      <c r="AF27" s="880"/>
      <c r="AH27" s="914"/>
      <c r="AI27" s="914"/>
      <c r="AJ27" s="914"/>
      <c r="AK27" s="914"/>
      <c r="AL27" s="914"/>
      <c r="AN27" s="833"/>
      <c r="AO27" s="833"/>
      <c r="AP27" s="833"/>
      <c r="AQ27" s="833"/>
      <c r="AR27" s="833"/>
      <c r="AS27" s="833"/>
      <c r="AT27" s="833"/>
      <c r="AU27" s="833"/>
      <c r="AV27" s="833"/>
      <c r="AW27" s="833"/>
      <c r="AX27" s="833"/>
      <c r="AY27" s="833"/>
      <c r="BC27" s="880"/>
      <c r="BD27" s="880"/>
      <c r="BE27" s="880"/>
      <c r="BF27" s="880"/>
      <c r="BH27" s="914"/>
      <c r="BI27" s="914"/>
      <c r="BJ27" s="914"/>
      <c r="BK27" s="914"/>
      <c r="BL27" s="914"/>
      <c r="BM27" s="87"/>
    </row>
    <row r="28" spans="1:65" ht="11.25" thickBot="1">
      <c r="A28" s="436"/>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437"/>
    </row>
    <row r="29" spans="1:65" ht="11.25" thickBot="1">
      <c r="A29" s="436"/>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437"/>
      <c r="AC29" s="575" t="s">
        <v>8</v>
      </c>
      <c r="AD29" s="576" t="s">
        <v>317</v>
      </c>
      <c r="AE29" s="576" t="s">
        <v>318</v>
      </c>
      <c r="AF29" s="575" t="s">
        <v>401</v>
      </c>
      <c r="AH29" s="575" t="s">
        <v>8</v>
      </c>
      <c r="AI29" s="576" t="s">
        <v>317</v>
      </c>
      <c r="AJ29" s="576" t="s">
        <v>318</v>
      </c>
      <c r="AK29" s="575" t="s">
        <v>401</v>
      </c>
      <c r="AL29" s="575" t="s">
        <v>558</v>
      </c>
      <c r="BC29" s="31" t="s">
        <v>8</v>
      </c>
      <c r="BD29" s="156" t="s">
        <v>317</v>
      </c>
      <c r="BE29" s="157" t="s">
        <v>318</v>
      </c>
      <c r="BF29" s="30" t="s">
        <v>401</v>
      </c>
      <c r="BH29" s="31" t="s">
        <v>8</v>
      </c>
      <c r="BI29" s="156" t="s">
        <v>317</v>
      </c>
      <c r="BJ29" s="157" t="s">
        <v>318</v>
      </c>
      <c r="BK29" s="43" t="s">
        <v>401</v>
      </c>
      <c r="BL29" s="103" t="s">
        <v>558</v>
      </c>
    </row>
    <row r="30" spans="1:65">
      <c r="A30" s="436"/>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437"/>
      <c r="AC30" s="577" t="s">
        <v>415</v>
      </c>
      <c r="AD30" s="681">
        <f>BD35</f>
        <v>0.63025210084033612</v>
      </c>
      <c r="AE30" s="681">
        <f>BE35</f>
        <v>0.24159663865546219</v>
      </c>
      <c r="AF30" s="681">
        <f>BF35</f>
        <v>0.12815126050420167</v>
      </c>
      <c r="AH30" s="577" t="s">
        <v>415</v>
      </c>
      <c r="AI30" s="689">
        <f>BI35</f>
        <v>300</v>
      </c>
      <c r="AJ30" s="689">
        <f>BJ35</f>
        <v>115</v>
      </c>
      <c r="AK30" s="689">
        <f>BK35</f>
        <v>61</v>
      </c>
      <c r="AL30" s="689">
        <f>BL35</f>
        <v>476</v>
      </c>
      <c r="BC30" s="67" t="s">
        <v>555</v>
      </c>
      <c r="BD30" s="90">
        <f t="shared" ref="BD30:BF35" si="2">+BI30/$BL30</f>
        <v>0.7142857142857143</v>
      </c>
      <c r="BE30" s="46">
        <f t="shared" si="2"/>
        <v>0.2857142857142857</v>
      </c>
      <c r="BF30" s="91">
        <f t="shared" si="2"/>
        <v>0</v>
      </c>
      <c r="BH30" s="67" t="s">
        <v>555</v>
      </c>
      <c r="BI30" s="533">
        <f>集計・資料②!AB41</f>
        <v>5</v>
      </c>
      <c r="BJ30" s="93">
        <f>集計・資料②!AC41</f>
        <v>2</v>
      </c>
      <c r="BK30" s="536">
        <f>集計・資料②!AD41</f>
        <v>0</v>
      </c>
      <c r="BL30" s="510">
        <f t="shared" ref="BL30:BL35" si="3">+SUM(BI30:BK30)</f>
        <v>7</v>
      </c>
    </row>
    <row r="31" spans="1:65">
      <c r="A31" s="436"/>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437"/>
      <c r="AC31" s="577" t="s">
        <v>416</v>
      </c>
      <c r="AD31" s="757">
        <f>BD34</f>
        <v>0.70431893687707636</v>
      </c>
      <c r="AE31" s="681">
        <f>BE34</f>
        <v>0.22591362126245848</v>
      </c>
      <c r="AF31" s="681">
        <f>BF34</f>
        <v>6.9767441860465115E-2</v>
      </c>
      <c r="AH31" s="577" t="s">
        <v>416</v>
      </c>
      <c r="AI31" s="689">
        <f>BI34</f>
        <v>212</v>
      </c>
      <c r="AJ31" s="689">
        <f>BJ34</f>
        <v>68</v>
      </c>
      <c r="AK31" s="689">
        <f>BK34</f>
        <v>21</v>
      </c>
      <c r="AL31" s="689">
        <f>BL34</f>
        <v>301</v>
      </c>
      <c r="BC31" s="70" t="s">
        <v>432</v>
      </c>
      <c r="BD31" s="96">
        <f t="shared" si="2"/>
        <v>0.8571428571428571</v>
      </c>
      <c r="BE31" s="72">
        <f t="shared" si="2"/>
        <v>0.14285714285714285</v>
      </c>
      <c r="BF31" s="73">
        <f t="shared" si="2"/>
        <v>0</v>
      </c>
      <c r="BH31" s="70" t="s">
        <v>432</v>
      </c>
      <c r="BI31" s="534">
        <f>集計・資料②!AB43</f>
        <v>12</v>
      </c>
      <c r="BJ31" s="49">
        <f>集計・資料②!AC43</f>
        <v>2</v>
      </c>
      <c r="BK31" s="68">
        <f>集計・資料②!AD43</f>
        <v>0</v>
      </c>
      <c r="BL31" s="76">
        <f t="shared" si="3"/>
        <v>14</v>
      </c>
    </row>
    <row r="32" spans="1:65">
      <c r="A32" s="436"/>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437"/>
      <c r="AC32" s="577" t="s">
        <v>417</v>
      </c>
      <c r="AD32" s="690">
        <f>BD33</f>
        <v>0.80658436213991769</v>
      </c>
      <c r="AE32" s="681">
        <f>BE33</f>
        <v>0.16460905349794239</v>
      </c>
      <c r="AF32" s="681">
        <f>BF33</f>
        <v>2.8806584362139918E-2</v>
      </c>
      <c r="AH32" s="577" t="s">
        <v>417</v>
      </c>
      <c r="AI32" s="689">
        <f>BI33</f>
        <v>196</v>
      </c>
      <c r="AJ32" s="689">
        <f>BJ33</f>
        <v>40</v>
      </c>
      <c r="AK32" s="689">
        <f>BK33</f>
        <v>7</v>
      </c>
      <c r="AL32" s="689">
        <f>BL33</f>
        <v>243</v>
      </c>
      <c r="BC32" s="70" t="s">
        <v>433</v>
      </c>
      <c r="BD32" s="96">
        <f t="shared" si="2"/>
        <v>0.84375</v>
      </c>
      <c r="BE32" s="72">
        <f t="shared" si="2"/>
        <v>9.375E-2</v>
      </c>
      <c r="BF32" s="73">
        <f t="shared" si="2"/>
        <v>6.25E-2</v>
      </c>
      <c r="BH32" s="70" t="s">
        <v>433</v>
      </c>
      <c r="BI32" s="534">
        <f>集計・資料②!AB45</f>
        <v>27</v>
      </c>
      <c r="BJ32" s="49">
        <f>集計・資料②!AC45</f>
        <v>3</v>
      </c>
      <c r="BK32" s="68">
        <f>集計・資料②!AD45</f>
        <v>2</v>
      </c>
      <c r="BL32" s="76">
        <f t="shared" si="3"/>
        <v>32</v>
      </c>
    </row>
    <row r="33" spans="1:64">
      <c r="A33" s="436"/>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437"/>
      <c r="AC33" s="577" t="s">
        <v>418</v>
      </c>
      <c r="AD33" s="757">
        <f>BD32</f>
        <v>0.84375</v>
      </c>
      <c r="AE33" s="681">
        <f>BE32</f>
        <v>9.375E-2</v>
      </c>
      <c r="AF33" s="681">
        <f>BF32</f>
        <v>6.25E-2</v>
      </c>
      <c r="AH33" s="577" t="s">
        <v>418</v>
      </c>
      <c r="AI33" s="689">
        <f>BI32</f>
        <v>27</v>
      </c>
      <c r="AJ33" s="689">
        <f>BJ32</f>
        <v>3</v>
      </c>
      <c r="AK33" s="689">
        <f>BK32</f>
        <v>2</v>
      </c>
      <c r="AL33" s="689">
        <f>BL32</f>
        <v>32</v>
      </c>
      <c r="BC33" s="70" t="s">
        <v>434</v>
      </c>
      <c r="BD33" s="96">
        <f t="shared" si="2"/>
        <v>0.80658436213991769</v>
      </c>
      <c r="BE33" s="72">
        <f t="shared" si="2"/>
        <v>0.16460905349794239</v>
      </c>
      <c r="BF33" s="73">
        <f t="shared" si="2"/>
        <v>2.8806584362139918E-2</v>
      </c>
      <c r="BH33" s="70" t="s">
        <v>434</v>
      </c>
      <c r="BI33" s="534">
        <f>集計・資料②!AB47</f>
        <v>196</v>
      </c>
      <c r="BJ33" s="49">
        <f>集計・資料②!AC47</f>
        <v>40</v>
      </c>
      <c r="BK33" s="68">
        <f>集計・資料②!AD47</f>
        <v>7</v>
      </c>
      <c r="BL33" s="76">
        <f t="shared" si="3"/>
        <v>243</v>
      </c>
    </row>
    <row r="34" spans="1:64">
      <c r="A34" s="436"/>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437"/>
      <c r="AC34" s="577" t="s">
        <v>419</v>
      </c>
      <c r="AD34" s="761">
        <f>BD31</f>
        <v>0.8571428571428571</v>
      </c>
      <c r="AE34" s="681">
        <f>BE31</f>
        <v>0.14285714285714285</v>
      </c>
      <c r="AF34" s="681">
        <f>BF31</f>
        <v>0</v>
      </c>
      <c r="AH34" s="577" t="s">
        <v>419</v>
      </c>
      <c r="AI34" s="689">
        <f>BI31</f>
        <v>12</v>
      </c>
      <c r="AJ34" s="689">
        <f>BJ31</f>
        <v>2</v>
      </c>
      <c r="AK34" s="689">
        <f>BK31</f>
        <v>0</v>
      </c>
      <c r="AL34" s="689">
        <f>BL31</f>
        <v>14</v>
      </c>
      <c r="BC34" s="70" t="s">
        <v>435</v>
      </c>
      <c r="BD34" s="96">
        <f t="shared" si="2"/>
        <v>0.70431893687707636</v>
      </c>
      <c r="BE34" s="72">
        <f t="shared" si="2"/>
        <v>0.22591362126245848</v>
      </c>
      <c r="BF34" s="73">
        <f t="shared" si="2"/>
        <v>6.9767441860465115E-2</v>
      </c>
      <c r="BH34" s="70" t="s">
        <v>435</v>
      </c>
      <c r="BI34" s="534">
        <f>集計・資料②!AB49</f>
        <v>212</v>
      </c>
      <c r="BJ34" s="49">
        <f>集計・資料②!AC49</f>
        <v>68</v>
      </c>
      <c r="BK34" s="68">
        <f>集計・資料②!AD49</f>
        <v>21</v>
      </c>
      <c r="BL34" s="76">
        <f t="shared" si="3"/>
        <v>301</v>
      </c>
    </row>
    <row r="35" spans="1:64" ht="11.25" thickBot="1">
      <c r="A35" s="436"/>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437"/>
      <c r="AC35" s="577" t="s">
        <v>420</v>
      </c>
      <c r="AD35" s="690">
        <f>BD30</f>
        <v>0.7142857142857143</v>
      </c>
      <c r="AE35" s="681">
        <f>BE30</f>
        <v>0.2857142857142857</v>
      </c>
      <c r="AF35" s="681">
        <f>BF30</f>
        <v>0</v>
      </c>
      <c r="AH35" s="577" t="s">
        <v>420</v>
      </c>
      <c r="AI35" s="689">
        <f>BI30</f>
        <v>5</v>
      </c>
      <c r="AJ35" s="689">
        <f>BJ30</f>
        <v>2</v>
      </c>
      <c r="AK35" s="689">
        <f>BK30</f>
        <v>0</v>
      </c>
      <c r="AL35" s="689">
        <f>BL30</f>
        <v>7</v>
      </c>
      <c r="BC35" s="77" t="s">
        <v>436</v>
      </c>
      <c r="BD35" s="55">
        <f t="shared" si="2"/>
        <v>0.63025210084033612</v>
      </c>
      <c r="BE35" s="56">
        <f t="shared" si="2"/>
        <v>0.24159663865546219</v>
      </c>
      <c r="BF35" s="57">
        <f t="shared" si="2"/>
        <v>0.12815126050420167</v>
      </c>
      <c r="BH35" s="79" t="s">
        <v>436</v>
      </c>
      <c r="BI35" s="535">
        <f>集計・資料②!AB51</f>
        <v>300</v>
      </c>
      <c r="BJ35" s="59">
        <f>集計・資料②!AC51</f>
        <v>115</v>
      </c>
      <c r="BK35" s="80">
        <f>集計・資料②!AD51</f>
        <v>61</v>
      </c>
      <c r="BL35" s="81">
        <f t="shared" si="3"/>
        <v>476</v>
      </c>
    </row>
    <row r="36" spans="1:64" ht="11.25" thickBot="1">
      <c r="A36" s="436"/>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437"/>
      <c r="AH36" s="575" t="s">
        <v>556</v>
      </c>
      <c r="AI36" s="689">
        <f>SUM(AI30:AI35)</f>
        <v>752</v>
      </c>
      <c r="AJ36" s="689">
        <f>SUM(AJ30:AJ35)</f>
        <v>230</v>
      </c>
      <c r="AK36" s="689">
        <f>SUM(AK30:AK35)</f>
        <v>91</v>
      </c>
      <c r="AL36" s="689">
        <f>SUM(AL30:AL35)</f>
        <v>1073</v>
      </c>
      <c r="AM36" s="782"/>
      <c r="BH36" s="37" t="s">
        <v>556</v>
      </c>
      <c r="BI36" s="62">
        <f>SUM(BI30:BI35)</f>
        <v>752</v>
      </c>
      <c r="BJ36" s="83">
        <f>SUM(BJ30:BJ35)</f>
        <v>230</v>
      </c>
      <c r="BK36" s="82">
        <f>SUM(BK30:BK35)</f>
        <v>91</v>
      </c>
      <c r="BL36" s="138">
        <f>+SUM(BL30:BL35)</f>
        <v>1073</v>
      </c>
    </row>
    <row r="37" spans="1:64">
      <c r="A37" s="436"/>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437"/>
      <c r="AM37" s="783"/>
    </row>
    <row r="38" spans="1:64">
      <c r="A38" s="436"/>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437"/>
      <c r="AM38" s="782"/>
    </row>
    <row r="39" spans="1:64">
      <c r="A39" s="436"/>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437"/>
      <c r="AI39" s="86"/>
      <c r="AJ39" s="86"/>
      <c r="AK39" s="86"/>
      <c r="AM39" s="783"/>
      <c r="BI39" s="86"/>
      <c r="BJ39" s="86"/>
      <c r="BK39" s="86"/>
    </row>
    <row r="40" spans="1:64">
      <c r="A40" s="436"/>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437"/>
      <c r="AI40" s="87"/>
      <c r="AJ40" s="87"/>
      <c r="AK40" s="87"/>
      <c r="AM40" s="782"/>
      <c r="BI40" s="87"/>
      <c r="BJ40" s="87"/>
      <c r="BK40" s="87"/>
    </row>
    <row r="41" spans="1:64">
      <c r="A41" s="436"/>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437"/>
      <c r="AM41" s="783"/>
    </row>
    <row r="42" spans="1:64">
      <c r="A42" s="436"/>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437"/>
      <c r="AM42" s="782"/>
    </row>
    <row r="43" spans="1:64">
      <c r="A43" s="436"/>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437"/>
      <c r="AM43" s="783"/>
    </row>
    <row r="44" spans="1:64">
      <c r="A44" s="436"/>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437"/>
      <c r="AM44" s="782"/>
    </row>
    <row r="45" spans="1:64">
      <c r="A45" s="436"/>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437"/>
      <c r="AM45" s="783"/>
    </row>
    <row r="46" spans="1:64">
      <c r="A46" s="436"/>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437"/>
      <c r="AM46" s="782"/>
    </row>
    <row r="47" spans="1:64">
      <c r="A47" s="436"/>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437"/>
      <c r="AM47" s="783"/>
    </row>
    <row r="48" spans="1:64">
      <c r="A48" s="436"/>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437"/>
      <c r="AM48" s="782"/>
    </row>
    <row r="49" spans="1:40">
      <c r="A49" s="436"/>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437"/>
      <c r="AM49" s="783"/>
    </row>
    <row r="50" spans="1:40">
      <c r="A50" s="436"/>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437"/>
      <c r="AM50" s="782"/>
      <c r="AN50" s="782"/>
    </row>
    <row r="51" spans="1:40">
      <c r="A51" s="436"/>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437"/>
      <c r="AM51" s="783"/>
      <c r="AN51" s="782"/>
    </row>
    <row r="52" spans="1:40">
      <c r="A52" s="436"/>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437"/>
      <c r="AM52" s="782"/>
      <c r="AN52" s="782"/>
    </row>
    <row r="53" spans="1:40">
      <c r="A53" s="436"/>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437"/>
      <c r="AM53" s="783"/>
      <c r="AN53" s="782"/>
    </row>
    <row r="54" spans="1:40">
      <c r="A54" s="436"/>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437"/>
      <c r="AM54" s="782"/>
      <c r="AN54" s="782"/>
    </row>
    <row r="55" spans="1:40">
      <c r="A55" s="436"/>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437"/>
    </row>
    <row r="56" spans="1:40">
      <c r="A56" s="436"/>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437"/>
    </row>
    <row r="57" spans="1:40">
      <c r="A57" s="436"/>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437"/>
    </row>
    <row r="58" spans="1:40">
      <c r="A58" s="436"/>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437"/>
    </row>
    <row r="59" spans="1:40">
      <c r="A59" s="436"/>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437"/>
    </row>
    <row r="60" spans="1:40">
      <c r="A60" s="438"/>
      <c r="B60" s="439"/>
      <c r="C60" s="439"/>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40"/>
    </row>
  </sheetData>
  <mergeCells count="10">
    <mergeCell ref="BH26:BL27"/>
    <mergeCell ref="A1:B1"/>
    <mergeCell ref="V1:AA1"/>
    <mergeCell ref="B3:L16"/>
    <mergeCell ref="BC26:BF27"/>
    <mergeCell ref="AC26:AF27"/>
    <mergeCell ref="AH26:AL27"/>
    <mergeCell ref="AC8:AF8"/>
    <mergeCell ref="AH8:AL8"/>
    <mergeCell ref="AN15:AY27"/>
  </mergeCells>
  <phoneticPr fontId="9"/>
  <conditionalFormatting sqref="AD11:AD22">
    <cfRule type="top10" dxfId="3" priority="1" rank="2"/>
  </conditionalFormatting>
  <pageMargins left="0.75" right="0.75" top="1" bottom="1" header="0.51200000000000001" footer="0.51200000000000001"/>
  <pageSetup paperSize="9" scale="97" orientation="portrait" r:id="rId1"/>
  <headerFooter alignWithMargins="0"/>
  <colBreaks count="2" manualBreakCount="2">
    <brk id="27" max="1048575" man="1"/>
    <brk id="53"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900-000000000000}">
          <x14:formula1>
            <xm:f>業種リスト!$A$2:$A$14</xm:f>
          </x14:formula1>
          <xm:sqref>AP6:AR7</xm:sqref>
        </x14:dataValidation>
      </x14:dataValidations>
    </ext>
  </extLst>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tabColor theme="9" tint="0.59999389629810485"/>
  </sheetPr>
  <dimension ref="A1:BM60"/>
  <sheetViews>
    <sheetView showGridLines="0" view="pageBreakPreview" topLeftCell="A28" zoomScaleNormal="100" zoomScaleSheetLayoutView="100" workbookViewId="0">
      <selection activeCell="B3" sqref="B3:L16"/>
    </sheetView>
  </sheetViews>
  <sheetFormatPr defaultColWidth="10.28515625" defaultRowHeight="10.5"/>
  <cols>
    <col min="1" max="27" width="3.5703125" style="26" customWidth="1"/>
    <col min="28" max="28" width="1.7109375" style="26" customWidth="1"/>
    <col min="29" max="29" width="14.85546875" style="26" customWidth="1"/>
    <col min="30" max="32" width="7.42578125" style="26" customWidth="1"/>
    <col min="33" max="33" width="1.7109375" style="26" customWidth="1"/>
    <col min="34" max="34" width="14.85546875" style="26" customWidth="1"/>
    <col min="35" max="35" width="7.140625" style="26" bestFit="1" customWidth="1"/>
    <col min="36" max="36" width="7.5703125" style="26" customWidth="1"/>
    <col min="37" max="38" width="6.85546875" style="26" bestFit="1" customWidth="1"/>
    <col min="39" max="39" width="15.85546875" style="336" bestFit="1" customWidth="1"/>
    <col min="40" max="40" width="7.140625" style="336" bestFit="1" customWidth="1"/>
    <col min="41" max="41" width="5.42578125" style="336" bestFit="1" customWidth="1"/>
    <col min="42" max="43" width="7.140625" style="336" bestFit="1" customWidth="1"/>
    <col min="44" max="44" width="8.28515625" style="336" bestFit="1" customWidth="1"/>
    <col min="45" max="45" width="5.42578125" style="336" bestFit="1" customWidth="1"/>
    <col min="46" max="53" width="5.42578125" style="336" customWidth="1"/>
    <col min="54" max="54" width="1.7109375" style="26" customWidth="1"/>
    <col min="55" max="55" width="14.85546875" style="26" customWidth="1"/>
    <col min="56" max="58" width="7.42578125" style="26" customWidth="1"/>
    <col min="59" max="59" width="1.7109375" style="26" customWidth="1"/>
    <col min="60" max="60" width="14.85546875" style="26" customWidth="1"/>
    <col min="61" max="61" width="7.140625" style="26" bestFit="1" customWidth="1"/>
    <col min="62" max="62" width="7.5703125" style="26" customWidth="1"/>
    <col min="63" max="64" width="6.85546875" style="26" bestFit="1" customWidth="1"/>
    <col min="65" max="16384" width="10.28515625" style="26"/>
  </cols>
  <sheetData>
    <row r="1" spans="1:64" ht="21" customHeight="1" thickBot="1">
      <c r="A1" s="846">
        <v>52</v>
      </c>
      <c r="B1" s="846"/>
      <c r="C1" s="495" t="s">
        <v>117</v>
      </c>
      <c r="D1" s="495"/>
      <c r="E1" s="495"/>
      <c r="F1" s="495"/>
      <c r="G1" s="495"/>
      <c r="H1" s="495"/>
      <c r="I1" s="495"/>
      <c r="J1" s="495"/>
      <c r="K1" s="495"/>
      <c r="L1" s="495"/>
      <c r="M1" s="495"/>
      <c r="N1" s="495"/>
      <c r="O1" s="495"/>
      <c r="P1" s="495"/>
      <c r="Q1" s="495"/>
      <c r="R1" s="495"/>
      <c r="S1" s="495"/>
      <c r="T1" s="495"/>
      <c r="U1" s="495"/>
      <c r="V1" s="919" t="s">
        <v>670</v>
      </c>
      <c r="W1" s="847"/>
      <c r="X1" s="847"/>
      <c r="Y1" s="847"/>
      <c r="Z1" s="847"/>
      <c r="AA1" s="847"/>
      <c r="AC1" s="528" t="s">
        <v>680</v>
      </c>
      <c r="BC1" s="528" t="s">
        <v>118</v>
      </c>
    </row>
    <row r="3" spans="1:64">
      <c r="B3" s="848" t="s">
        <v>880</v>
      </c>
      <c r="C3" s="849"/>
      <c r="D3" s="849"/>
      <c r="E3" s="849"/>
      <c r="F3" s="849"/>
      <c r="G3" s="849"/>
      <c r="H3" s="849"/>
      <c r="I3" s="849"/>
      <c r="J3" s="849"/>
      <c r="K3" s="849"/>
      <c r="L3" s="849"/>
      <c r="N3" s="433"/>
      <c r="O3" s="434"/>
      <c r="P3" s="434"/>
      <c r="Q3" s="434"/>
      <c r="R3" s="434"/>
      <c r="S3" s="434"/>
      <c r="T3" s="434"/>
      <c r="U3" s="434"/>
      <c r="V3" s="434"/>
      <c r="W3" s="434"/>
      <c r="X3" s="434"/>
      <c r="Y3" s="434"/>
      <c r="Z3" s="434"/>
      <c r="AA3" s="435"/>
      <c r="AC3" s="26" t="s">
        <v>319</v>
      </c>
      <c r="AH3" s="26" t="s">
        <v>89</v>
      </c>
      <c r="AN3" s="336" t="s">
        <v>690</v>
      </c>
      <c r="BC3" s="26" t="s">
        <v>319</v>
      </c>
      <c r="BH3" s="26" t="s">
        <v>89</v>
      </c>
    </row>
    <row r="4" spans="1:64" ht="11.25" thickBot="1">
      <c r="B4" s="849"/>
      <c r="C4" s="849"/>
      <c r="D4" s="849"/>
      <c r="E4" s="849"/>
      <c r="F4" s="849"/>
      <c r="G4" s="849"/>
      <c r="H4" s="849"/>
      <c r="I4" s="849"/>
      <c r="J4" s="849"/>
      <c r="K4" s="849"/>
      <c r="L4" s="849"/>
      <c r="N4" s="436"/>
      <c r="O4" s="87"/>
      <c r="P4" s="87"/>
      <c r="Q4" s="87"/>
      <c r="R4" s="87"/>
      <c r="S4" s="87"/>
      <c r="T4" s="87"/>
      <c r="U4" s="87"/>
      <c r="V4" s="87"/>
      <c r="W4" s="87"/>
      <c r="X4" s="87"/>
      <c r="Y4" s="87"/>
      <c r="Z4" s="87"/>
      <c r="AA4" s="437"/>
      <c r="AN4" s="336" t="str">
        <f>CONCATENATE("女性管理職登用について、「定めている」と回答した事業所が全体で",TEXT(AD6,"0.0％"),"となった。")</f>
        <v>女性管理職登用について、「定めている」と回答した事業所が全体で29.4%となった。</v>
      </c>
    </row>
    <row r="5" spans="1:64" ht="11.25" thickBot="1">
      <c r="B5" s="849"/>
      <c r="C5" s="849"/>
      <c r="D5" s="849"/>
      <c r="E5" s="849"/>
      <c r="F5" s="849"/>
      <c r="G5" s="849"/>
      <c r="H5" s="849"/>
      <c r="I5" s="849"/>
      <c r="J5" s="849"/>
      <c r="K5" s="849"/>
      <c r="L5" s="849"/>
      <c r="N5" s="436"/>
      <c r="O5" s="87"/>
      <c r="P5" s="87"/>
      <c r="Q5" s="87"/>
      <c r="R5" s="87"/>
      <c r="S5" s="87"/>
      <c r="T5" s="87"/>
      <c r="U5" s="87"/>
      <c r="V5" s="87"/>
      <c r="W5" s="87"/>
      <c r="X5" s="87"/>
      <c r="Y5" s="87"/>
      <c r="Z5" s="87"/>
      <c r="AA5" s="437"/>
      <c r="AC5" s="578"/>
      <c r="AD5" s="576" t="s">
        <v>21</v>
      </c>
      <c r="AE5" s="576" t="s">
        <v>22</v>
      </c>
      <c r="AF5" s="575" t="s">
        <v>401</v>
      </c>
      <c r="AH5" s="578"/>
      <c r="AI5" s="576" t="s">
        <v>21</v>
      </c>
      <c r="AJ5" s="576" t="s">
        <v>22</v>
      </c>
      <c r="AK5" s="575" t="s">
        <v>401</v>
      </c>
      <c r="AL5" s="575" t="s">
        <v>558</v>
      </c>
      <c r="AN5" s="336" t="s">
        <v>691</v>
      </c>
      <c r="AP5" s="779" t="s">
        <v>692</v>
      </c>
      <c r="AQ5" s="779" t="s">
        <v>693</v>
      </c>
      <c r="AR5" s="779" t="s">
        <v>694</v>
      </c>
      <c r="AS5" s="336" t="s">
        <v>695</v>
      </c>
      <c r="BC5" s="134"/>
      <c r="BD5" s="156" t="s">
        <v>21</v>
      </c>
      <c r="BE5" s="157" t="s">
        <v>22</v>
      </c>
      <c r="BF5" s="30" t="s">
        <v>401</v>
      </c>
      <c r="BH5" s="134"/>
      <c r="BI5" s="156" t="s">
        <v>21</v>
      </c>
      <c r="BJ5" s="157" t="s">
        <v>22</v>
      </c>
      <c r="BK5" s="43" t="s">
        <v>401</v>
      </c>
      <c r="BL5" s="103" t="s">
        <v>558</v>
      </c>
    </row>
    <row r="6" spans="1:64" ht="11.25" thickBot="1">
      <c r="B6" s="849"/>
      <c r="C6" s="849"/>
      <c r="D6" s="849"/>
      <c r="E6" s="849"/>
      <c r="F6" s="849"/>
      <c r="G6" s="849"/>
      <c r="H6" s="849"/>
      <c r="I6" s="849"/>
      <c r="J6" s="849"/>
      <c r="K6" s="849"/>
      <c r="L6" s="849"/>
      <c r="N6" s="436"/>
      <c r="O6" s="87"/>
      <c r="P6" s="87"/>
      <c r="Q6" s="87"/>
      <c r="R6" s="87"/>
      <c r="S6" s="87"/>
      <c r="T6" s="87"/>
      <c r="U6" s="87"/>
      <c r="V6" s="87"/>
      <c r="W6" s="87"/>
      <c r="X6" s="87"/>
      <c r="Y6" s="87"/>
      <c r="Z6" s="87"/>
      <c r="AA6" s="437"/>
      <c r="AC6" s="575" t="s">
        <v>558</v>
      </c>
      <c r="AD6" s="761">
        <f>BD6</f>
        <v>0.29356943150046599</v>
      </c>
      <c r="AE6" s="681">
        <f>BE6</f>
        <v>0.60018639328984158</v>
      </c>
      <c r="AF6" s="681">
        <f>BF6</f>
        <v>0.10624417520969245</v>
      </c>
      <c r="AH6" s="575" t="s">
        <v>558</v>
      </c>
      <c r="AI6" s="689">
        <f>BI6</f>
        <v>315</v>
      </c>
      <c r="AJ6" s="689">
        <f>BJ6</f>
        <v>644</v>
      </c>
      <c r="AK6" s="689">
        <f>BK6</f>
        <v>114</v>
      </c>
      <c r="AL6" s="689">
        <f>BL6</f>
        <v>1073</v>
      </c>
      <c r="AN6" s="336" t="s">
        <v>754</v>
      </c>
      <c r="AP6" s="779" t="s">
        <v>697</v>
      </c>
      <c r="AQ6" s="779" t="s">
        <v>715</v>
      </c>
      <c r="AR6" s="779" t="s">
        <v>714</v>
      </c>
      <c r="AS6" s="336" t="s">
        <v>812</v>
      </c>
      <c r="BC6" s="31" t="s">
        <v>558</v>
      </c>
      <c r="BD6" s="130">
        <f>+BI6/$BL6</f>
        <v>0.29356943150046599</v>
      </c>
      <c r="BE6" s="131">
        <f>+BJ6/$BL6</f>
        <v>0.60018639328984158</v>
      </c>
      <c r="BF6" s="133">
        <f>+BK6/$BL6</f>
        <v>0.10624417520969245</v>
      </c>
      <c r="BH6" s="31" t="s">
        <v>558</v>
      </c>
      <c r="BI6" s="38">
        <f>+集計・資料②!AF33</f>
        <v>315</v>
      </c>
      <c r="BJ6" s="39">
        <f>+集計・資料②!AG33</f>
        <v>644</v>
      </c>
      <c r="BK6" s="40">
        <f>+集計・資料②!AH33</f>
        <v>114</v>
      </c>
      <c r="BL6" s="240">
        <f>+SUM(BI6:BK6)</f>
        <v>1073</v>
      </c>
    </row>
    <row r="7" spans="1:64">
      <c r="B7" s="849"/>
      <c r="C7" s="849"/>
      <c r="D7" s="849"/>
      <c r="E7" s="849"/>
      <c r="F7" s="849"/>
      <c r="G7" s="849"/>
      <c r="H7" s="849"/>
      <c r="I7" s="849"/>
      <c r="J7" s="849"/>
      <c r="K7" s="849"/>
      <c r="L7" s="849"/>
      <c r="N7" s="436"/>
      <c r="O7" s="87"/>
      <c r="P7" s="87"/>
      <c r="Q7" s="87"/>
      <c r="R7" s="87"/>
      <c r="S7" s="87"/>
      <c r="T7" s="87"/>
      <c r="U7" s="87"/>
      <c r="V7" s="87"/>
      <c r="W7" s="87"/>
      <c r="X7" s="87"/>
      <c r="Y7" s="87"/>
      <c r="Z7" s="87"/>
      <c r="AA7" s="437"/>
      <c r="AK7" s="87"/>
      <c r="AL7" s="87"/>
      <c r="AP7" s="779"/>
      <c r="AQ7" s="779"/>
      <c r="AR7" s="779"/>
      <c r="BK7" s="525"/>
      <c r="BL7" s="525"/>
    </row>
    <row r="8" spans="1:64">
      <c r="B8" s="849"/>
      <c r="C8" s="849"/>
      <c r="D8" s="849"/>
      <c r="E8" s="849"/>
      <c r="F8" s="849"/>
      <c r="G8" s="849"/>
      <c r="H8" s="849"/>
      <c r="I8" s="849"/>
      <c r="J8" s="849"/>
      <c r="K8" s="849"/>
      <c r="L8" s="849"/>
      <c r="N8" s="436"/>
      <c r="O8" s="87"/>
      <c r="P8" s="87"/>
      <c r="Q8" s="87"/>
      <c r="R8" s="87"/>
      <c r="S8" s="87"/>
      <c r="T8" s="87"/>
      <c r="U8" s="87"/>
      <c r="V8" s="87"/>
      <c r="W8" s="87"/>
      <c r="X8" s="87"/>
      <c r="Y8" s="87"/>
      <c r="Z8" s="87"/>
      <c r="AA8" s="437"/>
      <c r="AC8" s="26" t="s">
        <v>623</v>
      </c>
      <c r="AH8" s="26" t="s">
        <v>624</v>
      </c>
      <c r="AK8" s="87"/>
      <c r="AL8" s="87"/>
      <c r="AN8" s="336" t="str">
        <f>CONCATENATE(AN6,AP6,AQ6,AR6,AS6,AN7,AP7,AQ7,AR7,AS7)</f>
        <v>業種別では、「情報通信業」「教育・学習支援業」「医療・福祉」で定めている割合が高い。</v>
      </c>
      <c r="BC8" s="26" t="s">
        <v>319</v>
      </c>
      <c r="BH8" s="26" t="s">
        <v>90</v>
      </c>
      <c r="BK8" s="87"/>
      <c r="BL8" s="87"/>
    </row>
    <row r="9" spans="1:64" ht="11.25" thickBot="1">
      <c r="B9" s="849"/>
      <c r="C9" s="849"/>
      <c r="D9" s="849"/>
      <c r="E9" s="849"/>
      <c r="F9" s="849"/>
      <c r="G9" s="849"/>
      <c r="H9" s="849"/>
      <c r="I9" s="849"/>
      <c r="J9" s="849"/>
      <c r="K9" s="849"/>
      <c r="L9" s="849"/>
      <c r="N9" s="436"/>
      <c r="O9" s="87"/>
      <c r="P9" s="87"/>
      <c r="Q9" s="87"/>
      <c r="R9" s="87"/>
      <c r="S9" s="87"/>
      <c r="T9" s="87"/>
      <c r="U9" s="87"/>
      <c r="V9" s="87"/>
      <c r="W9" s="87"/>
      <c r="X9" s="87"/>
      <c r="Y9" s="87"/>
      <c r="Z9" s="87"/>
      <c r="AA9" s="437"/>
      <c r="AK9" s="87"/>
      <c r="AL9" s="87"/>
      <c r="AN9" s="336" t="s">
        <v>698</v>
      </c>
      <c r="BK9" s="526"/>
      <c r="BL9" s="526"/>
    </row>
    <row r="10" spans="1:64" ht="11.25" thickBot="1">
      <c r="B10" s="849"/>
      <c r="C10" s="849"/>
      <c r="D10" s="849"/>
      <c r="E10" s="849"/>
      <c r="F10" s="849"/>
      <c r="G10" s="849"/>
      <c r="H10" s="849"/>
      <c r="I10" s="849"/>
      <c r="J10" s="849"/>
      <c r="K10" s="849"/>
      <c r="L10" s="849"/>
      <c r="N10" s="436"/>
      <c r="O10" s="87"/>
      <c r="P10" s="87"/>
      <c r="Q10" s="87"/>
      <c r="R10" s="87"/>
      <c r="S10" s="87"/>
      <c r="T10" s="87"/>
      <c r="U10" s="87"/>
      <c r="V10" s="87"/>
      <c r="W10" s="87"/>
      <c r="X10" s="87"/>
      <c r="Y10" s="87"/>
      <c r="Z10" s="87"/>
      <c r="AA10" s="437"/>
      <c r="AC10" s="575" t="s">
        <v>550</v>
      </c>
      <c r="AD10" s="576" t="s">
        <v>21</v>
      </c>
      <c r="AE10" s="576" t="s">
        <v>22</v>
      </c>
      <c r="AF10" s="575" t="s">
        <v>401</v>
      </c>
      <c r="AH10" s="575" t="s">
        <v>550</v>
      </c>
      <c r="AI10" s="576" t="s">
        <v>21</v>
      </c>
      <c r="AJ10" s="576" t="s">
        <v>22</v>
      </c>
      <c r="AK10" s="575" t="s">
        <v>401</v>
      </c>
      <c r="AL10" s="575" t="s">
        <v>558</v>
      </c>
      <c r="AN10" s="336" t="s">
        <v>879</v>
      </c>
      <c r="BC10" s="31" t="s">
        <v>550</v>
      </c>
      <c r="BD10" s="247" t="s">
        <v>21</v>
      </c>
      <c r="BE10" s="25" t="s">
        <v>22</v>
      </c>
      <c r="BF10" s="103" t="s">
        <v>401</v>
      </c>
      <c r="BH10" s="31" t="s">
        <v>550</v>
      </c>
      <c r="BI10" s="247" t="s">
        <v>21</v>
      </c>
      <c r="BJ10" s="25" t="s">
        <v>22</v>
      </c>
      <c r="BK10" s="104" t="s">
        <v>401</v>
      </c>
      <c r="BL10" s="103" t="s">
        <v>558</v>
      </c>
    </row>
    <row r="11" spans="1:64">
      <c r="B11" s="849"/>
      <c r="C11" s="849"/>
      <c r="D11" s="849"/>
      <c r="E11" s="849"/>
      <c r="F11" s="849"/>
      <c r="G11" s="849"/>
      <c r="H11" s="849"/>
      <c r="I11" s="849"/>
      <c r="J11" s="849"/>
      <c r="K11" s="849"/>
      <c r="L11" s="849"/>
      <c r="N11" s="436"/>
      <c r="O11" s="87"/>
      <c r="P11" s="87"/>
      <c r="Q11" s="87"/>
      <c r="R11" s="87"/>
      <c r="S11" s="87"/>
      <c r="T11" s="87"/>
      <c r="U11" s="87"/>
      <c r="V11" s="87"/>
      <c r="W11" s="87"/>
      <c r="X11" s="87"/>
      <c r="Y11" s="87"/>
      <c r="Z11" s="87"/>
      <c r="AA11" s="437"/>
      <c r="AC11" s="573" t="s">
        <v>403</v>
      </c>
      <c r="AD11" s="690">
        <f>BD23</f>
        <v>0.25110132158590309</v>
      </c>
      <c r="AE11" s="681">
        <f>BE23</f>
        <v>0.6035242290748899</v>
      </c>
      <c r="AF11" s="681">
        <f>BF23</f>
        <v>0.14537444933920704</v>
      </c>
      <c r="AH11" s="573" t="s">
        <v>403</v>
      </c>
      <c r="AI11" s="702">
        <f>BI23</f>
        <v>57</v>
      </c>
      <c r="AJ11" s="702">
        <f>BJ23</f>
        <v>137</v>
      </c>
      <c r="AK11" s="702">
        <f>BK23</f>
        <v>33</v>
      </c>
      <c r="AL11" s="702">
        <f>BL23</f>
        <v>227</v>
      </c>
      <c r="BC11" s="44" t="s">
        <v>557</v>
      </c>
      <c r="BD11" s="90" t="e">
        <f>+BI11/$BL11</f>
        <v>#DIV/0!</v>
      </c>
      <c r="BE11" s="46" t="e">
        <f>+BJ11/$BL11</f>
        <v>#DIV/0!</v>
      </c>
      <c r="BF11" s="91" t="e">
        <f>+BK11/$BL11</f>
        <v>#DIV/0!</v>
      </c>
      <c r="BH11" s="147" t="s">
        <v>557</v>
      </c>
      <c r="BI11" s="511">
        <f>+集計・資料②!AF7</f>
        <v>0</v>
      </c>
      <c r="BJ11" s="238">
        <f>+集計・資料②!AG7</f>
        <v>0</v>
      </c>
      <c r="BK11" s="519">
        <f>+集計・資料②!AH7</f>
        <v>0</v>
      </c>
      <c r="BL11" s="510">
        <f>+SUM(BI11:BK11)</f>
        <v>0</v>
      </c>
    </row>
    <row r="12" spans="1:64">
      <c r="B12" s="849"/>
      <c r="C12" s="849"/>
      <c r="D12" s="849"/>
      <c r="E12" s="849"/>
      <c r="F12" s="849"/>
      <c r="G12" s="849"/>
      <c r="H12" s="849"/>
      <c r="I12" s="849"/>
      <c r="J12" s="849"/>
      <c r="K12" s="849"/>
      <c r="L12" s="849"/>
      <c r="N12" s="436"/>
      <c r="O12" s="87"/>
      <c r="P12" s="87"/>
      <c r="Q12" s="87"/>
      <c r="R12" s="87"/>
      <c r="S12" s="87"/>
      <c r="T12" s="87"/>
      <c r="U12" s="87"/>
      <c r="V12" s="87"/>
      <c r="W12" s="87"/>
      <c r="X12" s="87"/>
      <c r="Y12" s="87"/>
      <c r="Z12" s="87"/>
      <c r="AA12" s="437"/>
      <c r="AC12" s="683" t="s">
        <v>404</v>
      </c>
      <c r="AD12" s="690">
        <f>BD22</f>
        <v>0.23952095808383234</v>
      </c>
      <c r="AE12" s="681">
        <f>BE22</f>
        <v>0.67664670658682635</v>
      </c>
      <c r="AF12" s="681">
        <f>BF22</f>
        <v>8.3832335329341312E-2</v>
      </c>
      <c r="AH12" s="683" t="s">
        <v>404</v>
      </c>
      <c r="AI12" s="702">
        <f>BI22</f>
        <v>40</v>
      </c>
      <c r="AJ12" s="702">
        <f>BJ22</f>
        <v>113</v>
      </c>
      <c r="AK12" s="702">
        <f>BK22</f>
        <v>14</v>
      </c>
      <c r="AL12" s="702">
        <f>BL22</f>
        <v>167</v>
      </c>
      <c r="BC12" s="7" t="s">
        <v>544</v>
      </c>
      <c r="BD12" s="96">
        <f t="shared" ref="BD12:BF23" si="0">+BI12/$BL12</f>
        <v>0.26168224299065418</v>
      </c>
      <c r="BE12" s="72">
        <f t="shared" si="0"/>
        <v>0.60747663551401865</v>
      </c>
      <c r="BF12" s="73">
        <f t="shared" si="0"/>
        <v>0.13084112149532709</v>
      </c>
      <c r="BH12" s="18" t="s">
        <v>544</v>
      </c>
      <c r="BI12" s="512">
        <f>+集計・資料②!AF9</f>
        <v>28</v>
      </c>
      <c r="BJ12" s="517">
        <f>+集計・資料②!AG9</f>
        <v>65</v>
      </c>
      <c r="BK12" s="520">
        <f>+集計・資料②!AH9</f>
        <v>14</v>
      </c>
      <c r="BL12" s="76">
        <f>+SUM(BI12:BK12)</f>
        <v>107</v>
      </c>
    </row>
    <row r="13" spans="1:64">
      <c r="B13" s="849"/>
      <c r="C13" s="849"/>
      <c r="D13" s="849"/>
      <c r="E13" s="849"/>
      <c r="F13" s="849"/>
      <c r="G13" s="849"/>
      <c r="H13" s="849"/>
      <c r="I13" s="849"/>
      <c r="J13" s="849"/>
      <c r="K13" s="849"/>
      <c r="L13" s="849"/>
      <c r="N13" s="436"/>
      <c r="O13" s="87"/>
      <c r="P13" s="87"/>
      <c r="Q13" s="87"/>
      <c r="R13" s="87"/>
      <c r="S13" s="87"/>
      <c r="T13" s="87"/>
      <c r="U13" s="87"/>
      <c r="V13" s="87"/>
      <c r="W13" s="87"/>
      <c r="X13" s="87"/>
      <c r="Y13" s="87"/>
      <c r="Z13" s="87"/>
      <c r="AA13" s="437"/>
      <c r="AC13" s="573" t="s">
        <v>405</v>
      </c>
      <c r="AD13" s="761">
        <f>BD21</f>
        <v>0.66666666666666663</v>
      </c>
      <c r="AE13" s="681">
        <f>BE21</f>
        <v>0.16666666666666666</v>
      </c>
      <c r="AF13" s="681">
        <f>BF21</f>
        <v>0.16666666666666666</v>
      </c>
      <c r="AH13" s="573" t="s">
        <v>405</v>
      </c>
      <c r="AI13" s="702">
        <f>BI21</f>
        <v>4</v>
      </c>
      <c r="AJ13" s="702">
        <f>BJ21</f>
        <v>1</v>
      </c>
      <c r="AK13" s="702">
        <f>BK21</f>
        <v>1</v>
      </c>
      <c r="AL13" s="702">
        <f>BL21</f>
        <v>6</v>
      </c>
      <c r="BC13" s="7" t="s">
        <v>545</v>
      </c>
      <c r="BD13" s="96">
        <f t="shared" si="0"/>
        <v>0.26829268292682928</v>
      </c>
      <c r="BE13" s="72">
        <f t="shared" si="0"/>
        <v>0.58536585365853655</v>
      </c>
      <c r="BF13" s="73">
        <f t="shared" si="0"/>
        <v>0.14634146341463414</v>
      </c>
      <c r="BH13" s="18" t="s">
        <v>545</v>
      </c>
      <c r="BI13" s="513">
        <f>+集計・資料②!AF11</f>
        <v>33</v>
      </c>
      <c r="BJ13" s="236">
        <f>+集計・資料②!AG11</f>
        <v>72</v>
      </c>
      <c r="BK13" s="521">
        <f>+集計・資料②!AH11</f>
        <v>18</v>
      </c>
      <c r="BL13" s="76">
        <f t="shared" ref="BL13:BL23" si="1">+SUM(BI13:BK13)</f>
        <v>123</v>
      </c>
    </row>
    <row r="14" spans="1:64" ht="12">
      <c r="B14" s="849"/>
      <c r="C14" s="849"/>
      <c r="D14" s="849"/>
      <c r="E14" s="849"/>
      <c r="F14" s="849"/>
      <c r="G14" s="849"/>
      <c r="H14" s="849"/>
      <c r="I14" s="849"/>
      <c r="J14" s="849"/>
      <c r="K14" s="849"/>
      <c r="L14" s="849"/>
      <c r="N14" s="436"/>
      <c r="O14" s="87"/>
      <c r="P14" s="87"/>
      <c r="Q14" s="87"/>
      <c r="R14" s="87"/>
      <c r="S14" s="87"/>
      <c r="T14" s="87"/>
      <c r="U14" s="87"/>
      <c r="V14" s="87"/>
      <c r="W14" s="87"/>
      <c r="X14" s="87"/>
      <c r="Y14" s="87"/>
      <c r="Z14" s="87"/>
      <c r="AA14" s="437"/>
      <c r="AC14" s="683" t="s">
        <v>406</v>
      </c>
      <c r="AD14" s="690">
        <f>BD20</f>
        <v>0.23076923076923078</v>
      </c>
      <c r="AE14" s="681">
        <f>BE20</f>
        <v>0.76923076923076927</v>
      </c>
      <c r="AF14" s="681">
        <f>BF20</f>
        <v>0</v>
      </c>
      <c r="AH14" s="683" t="s">
        <v>406</v>
      </c>
      <c r="AI14" s="702">
        <f>BI20</f>
        <v>3</v>
      </c>
      <c r="AJ14" s="702">
        <f>BJ20</f>
        <v>10</v>
      </c>
      <c r="AK14" s="702">
        <f>BK20</f>
        <v>0</v>
      </c>
      <c r="AL14" s="702">
        <f>BL20</f>
        <v>13</v>
      </c>
      <c r="AN14" s="780" t="s">
        <v>699</v>
      </c>
      <c r="AO14" s="781"/>
      <c r="AP14" s="781"/>
      <c r="AQ14" s="781"/>
      <c r="AR14" s="781"/>
      <c r="AS14" s="781"/>
      <c r="AT14" s="781"/>
      <c r="AU14" s="781"/>
      <c r="AV14" s="781"/>
      <c r="AW14" s="781"/>
      <c r="AX14" s="781"/>
      <c r="AY14" s="781"/>
      <c r="BC14" s="7" t="s">
        <v>543</v>
      </c>
      <c r="BD14" s="96">
        <f t="shared" si="0"/>
        <v>0.52173913043478259</v>
      </c>
      <c r="BE14" s="72">
        <f t="shared" si="0"/>
        <v>0.47826086956521741</v>
      </c>
      <c r="BF14" s="73">
        <f t="shared" si="0"/>
        <v>0</v>
      </c>
      <c r="BH14" s="18" t="s">
        <v>543</v>
      </c>
      <c r="BI14" s="513">
        <f>+集計・資料②!AF13</f>
        <v>12</v>
      </c>
      <c r="BJ14" s="236">
        <f>+集計・資料②!AG13</f>
        <v>11</v>
      </c>
      <c r="BK14" s="521">
        <f>+集計・資料②!AH13</f>
        <v>0</v>
      </c>
      <c r="BL14" s="76">
        <f t="shared" si="1"/>
        <v>23</v>
      </c>
    </row>
    <row r="15" spans="1:64" ht="12.75" customHeight="1">
      <c r="B15" s="849"/>
      <c r="C15" s="849"/>
      <c r="D15" s="849"/>
      <c r="E15" s="849"/>
      <c r="F15" s="849"/>
      <c r="G15" s="849"/>
      <c r="H15" s="849"/>
      <c r="I15" s="849"/>
      <c r="J15" s="849"/>
      <c r="K15" s="849"/>
      <c r="L15" s="849"/>
      <c r="N15" s="436"/>
      <c r="O15" s="87"/>
      <c r="P15" s="87"/>
      <c r="Q15" s="87"/>
      <c r="R15" s="87"/>
      <c r="S15" s="87"/>
      <c r="T15" s="87"/>
      <c r="U15" s="87"/>
      <c r="V15" s="87"/>
      <c r="W15" s="87"/>
      <c r="X15" s="87"/>
      <c r="Y15" s="87"/>
      <c r="Z15" s="87"/>
      <c r="AA15" s="437"/>
      <c r="AC15" s="573" t="s">
        <v>407</v>
      </c>
      <c r="AD15" s="690">
        <f>BD19</f>
        <v>0.23157894736842105</v>
      </c>
      <c r="AE15" s="681">
        <f>BE19</f>
        <v>0.66842105263157892</v>
      </c>
      <c r="AF15" s="681">
        <f>BF19</f>
        <v>0.1</v>
      </c>
      <c r="AH15" s="573" t="s">
        <v>407</v>
      </c>
      <c r="AI15" s="702">
        <f>BI19</f>
        <v>44</v>
      </c>
      <c r="AJ15" s="702">
        <f>BJ19</f>
        <v>127</v>
      </c>
      <c r="AK15" s="702">
        <f>BK19</f>
        <v>19</v>
      </c>
      <c r="AL15" s="702">
        <f>BL19</f>
        <v>190</v>
      </c>
      <c r="AN15" s="833" t="str">
        <f>CONCATENATE("　",AN4,CHAR(10),"　",AN8,CHAR(10),"　",AN10)</f>
        <v>　女性管理職登用について、「定めている」と回答した事業所が全体で29.4%となった。
　業種別では、「情報通信業」「教育・学習支援業」「医療・福祉」で定めている割合が高い。
　規模別では、「10～29人」の規模の事業所で定めている割合がやや高い。</v>
      </c>
      <c r="AO15" s="833"/>
      <c r="AP15" s="833"/>
      <c r="AQ15" s="833"/>
      <c r="AR15" s="833"/>
      <c r="AS15" s="833"/>
      <c r="AT15" s="833"/>
      <c r="AU15" s="833"/>
      <c r="AV15" s="833"/>
      <c r="AW15" s="833"/>
      <c r="AX15" s="833"/>
      <c r="AY15" s="833"/>
      <c r="BC15" s="7" t="s">
        <v>542</v>
      </c>
      <c r="BD15" s="96">
        <f t="shared" si="0"/>
        <v>0.50666666666666671</v>
      </c>
      <c r="BE15" s="72">
        <f t="shared" si="0"/>
        <v>0.44666666666666666</v>
      </c>
      <c r="BF15" s="73">
        <f t="shared" si="0"/>
        <v>4.6666666666666669E-2</v>
      </c>
      <c r="BH15" s="18" t="s">
        <v>542</v>
      </c>
      <c r="BI15" s="513">
        <f>+集計・資料②!AF15</f>
        <v>76</v>
      </c>
      <c r="BJ15" s="236">
        <f>+集計・資料②!AG15</f>
        <v>67</v>
      </c>
      <c r="BK15" s="521">
        <f>+集計・資料②!AH15</f>
        <v>7</v>
      </c>
      <c r="BL15" s="76">
        <f t="shared" si="1"/>
        <v>150</v>
      </c>
    </row>
    <row r="16" spans="1:64" ht="10.5" customHeight="1">
      <c r="B16" s="849"/>
      <c r="C16" s="849"/>
      <c r="D16" s="849"/>
      <c r="E16" s="849"/>
      <c r="F16" s="849"/>
      <c r="G16" s="849"/>
      <c r="H16" s="849"/>
      <c r="I16" s="849"/>
      <c r="J16" s="849"/>
      <c r="K16" s="849"/>
      <c r="L16" s="849"/>
      <c r="N16" s="438"/>
      <c r="O16" s="439"/>
      <c r="P16" s="439"/>
      <c r="Q16" s="439"/>
      <c r="R16" s="439"/>
      <c r="S16" s="439"/>
      <c r="T16" s="439"/>
      <c r="U16" s="439"/>
      <c r="V16" s="439"/>
      <c r="W16" s="439"/>
      <c r="X16" s="439"/>
      <c r="Y16" s="439"/>
      <c r="Z16" s="439"/>
      <c r="AA16" s="440"/>
      <c r="AC16" s="683" t="s">
        <v>408</v>
      </c>
      <c r="AD16" s="690">
        <f>BD18</f>
        <v>0.25</v>
      </c>
      <c r="AE16" s="681">
        <f>BE18</f>
        <v>0.6875</v>
      </c>
      <c r="AF16" s="681">
        <f>BF18</f>
        <v>6.25E-2</v>
      </c>
      <c r="AH16" s="683" t="s">
        <v>408</v>
      </c>
      <c r="AI16" s="702">
        <f>BI18</f>
        <v>4</v>
      </c>
      <c r="AJ16" s="702">
        <f>BJ18</f>
        <v>11</v>
      </c>
      <c r="AK16" s="702">
        <f>BK18</f>
        <v>1</v>
      </c>
      <c r="AL16" s="702">
        <f>BL18</f>
        <v>16</v>
      </c>
      <c r="AN16" s="833"/>
      <c r="AO16" s="833"/>
      <c r="AP16" s="833"/>
      <c r="AQ16" s="833"/>
      <c r="AR16" s="833"/>
      <c r="AS16" s="833"/>
      <c r="AT16" s="833"/>
      <c r="AU16" s="833"/>
      <c r="AV16" s="833"/>
      <c r="AW16" s="833"/>
      <c r="AX16" s="833"/>
      <c r="AY16" s="833"/>
      <c r="BC16" s="7" t="s">
        <v>541</v>
      </c>
      <c r="BD16" s="96">
        <f t="shared" si="0"/>
        <v>0.24242424242424243</v>
      </c>
      <c r="BE16" s="72">
        <f t="shared" si="0"/>
        <v>0.66666666666666663</v>
      </c>
      <c r="BF16" s="73">
        <f t="shared" si="0"/>
        <v>9.0909090909090912E-2</v>
      </c>
      <c r="BH16" s="18" t="s">
        <v>541</v>
      </c>
      <c r="BI16" s="513">
        <f>+集計・資料②!AF17</f>
        <v>8</v>
      </c>
      <c r="BJ16" s="236">
        <f>+集計・資料②!AG17</f>
        <v>22</v>
      </c>
      <c r="BK16" s="521">
        <f>+集計・資料②!AH17</f>
        <v>3</v>
      </c>
      <c r="BL16" s="76">
        <f t="shared" si="1"/>
        <v>33</v>
      </c>
    </row>
    <row r="17" spans="1:65" ht="11.25" customHeight="1">
      <c r="O17" s="87"/>
      <c r="P17" s="87"/>
      <c r="Q17" s="87"/>
      <c r="R17" s="87"/>
      <c r="S17" s="87"/>
      <c r="T17" s="87"/>
      <c r="U17" s="87"/>
      <c r="V17" s="87"/>
      <c r="W17" s="87"/>
      <c r="X17" s="87"/>
      <c r="Y17" s="87"/>
      <c r="Z17" s="87"/>
      <c r="AA17" s="87"/>
      <c r="AC17" s="573" t="s">
        <v>409</v>
      </c>
      <c r="AD17" s="690">
        <f>BD17</f>
        <v>0.33333333333333331</v>
      </c>
      <c r="AE17" s="681">
        <f>BE17</f>
        <v>0.44444444444444442</v>
      </c>
      <c r="AF17" s="681">
        <f>BF17</f>
        <v>0.22222222222222221</v>
      </c>
      <c r="AH17" s="573" t="s">
        <v>409</v>
      </c>
      <c r="AI17" s="702">
        <f>BI17</f>
        <v>6</v>
      </c>
      <c r="AJ17" s="702">
        <f>BJ17</f>
        <v>8</v>
      </c>
      <c r="AK17" s="702">
        <f>BK17</f>
        <v>4</v>
      </c>
      <c r="AL17" s="702">
        <f>BL17</f>
        <v>18</v>
      </c>
      <c r="AN17" s="833"/>
      <c r="AO17" s="833"/>
      <c r="AP17" s="833"/>
      <c r="AQ17" s="833"/>
      <c r="AR17" s="833"/>
      <c r="AS17" s="833"/>
      <c r="AT17" s="833"/>
      <c r="AU17" s="833"/>
      <c r="AV17" s="833"/>
      <c r="AW17" s="833"/>
      <c r="AX17" s="833"/>
      <c r="AY17" s="833"/>
      <c r="BC17" s="7" t="s">
        <v>546</v>
      </c>
      <c r="BD17" s="96">
        <f t="shared" si="0"/>
        <v>0.33333333333333331</v>
      </c>
      <c r="BE17" s="72">
        <f t="shared" si="0"/>
        <v>0.44444444444444442</v>
      </c>
      <c r="BF17" s="73">
        <f t="shared" si="0"/>
        <v>0.22222222222222221</v>
      </c>
      <c r="BH17" s="18" t="s">
        <v>546</v>
      </c>
      <c r="BI17" s="514">
        <f>+集計・資料②!AF19</f>
        <v>6</v>
      </c>
      <c r="BJ17" s="518">
        <f>+集計・資料②!AG19</f>
        <v>8</v>
      </c>
      <c r="BK17" s="522">
        <f>+集計・資料②!AH19</f>
        <v>4</v>
      </c>
      <c r="BL17" s="76">
        <f t="shared" si="1"/>
        <v>18</v>
      </c>
    </row>
    <row r="18" spans="1:65" ht="10.5" customHeight="1">
      <c r="A18" s="433"/>
      <c r="B18" s="434"/>
      <c r="C18" s="434"/>
      <c r="D18" s="434"/>
      <c r="E18" s="434"/>
      <c r="F18" s="434"/>
      <c r="G18" s="434"/>
      <c r="H18" s="434"/>
      <c r="I18" s="434"/>
      <c r="J18" s="434"/>
      <c r="K18" s="434"/>
      <c r="L18" s="434"/>
      <c r="M18" s="434"/>
      <c r="N18" s="434"/>
      <c r="O18" s="434"/>
      <c r="P18" s="434"/>
      <c r="Q18" s="434"/>
      <c r="R18" s="434"/>
      <c r="S18" s="434"/>
      <c r="T18" s="434"/>
      <c r="U18" s="434"/>
      <c r="V18" s="434"/>
      <c r="W18" s="434"/>
      <c r="X18" s="434"/>
      <c r="Y18" s="434"/>
      <c r="Z18" s="434"/>
      <c r="AA18" s="435"/>
      <c r="AC18" s="683" t="s">
        <v>410</v>
      </c>
      <c r="AD18" s="690">
        <f>BD16</f>
        <v>0.24242424242424243</v>
      </c>
      <c r="AE18" s="681">
        <f>BE16</f>
        <v>0.66666666666666663</v>
      </c>
      <c r="AF18" s="681">
        <f>BF16</f>
        <v>9.0909090909090912E-2</v>
      </c>
      <c r="AH18" s="683" t="s">
        <v>410</v>
      </c>
      <c r="AI18" s="702">
        <f>BI16</f>
        <v>8</v>
      </c>
      <c r="AJ18" s="702">
        <f>BJ16</f>
        <v>22</v>
      </c>
      <c r="AK18" s="702">
        <f>BK16</f>
        <v>3</v>
      </c>
      <c r="AL18" s="702">
        <f>BL16</f>
        <v>33</v>
      </c>
      <c r="AN18" s="833"/>
      <c r="AO18" s="833"/>
      <c r="AP18" s="833"/>
      <c r="AQ18" s="833"/>
      <c r="AR18" s="833"/>
      <c r="AS18" s="833"/>
      <c r="AT18" s="833"/>
      <c r="AU18" s="833"/>
      <c r="AV18" s="833"/>
      <c r="AW18" s="833"/>
      <c r="AX18" s="833"/>
      <c r="AY18" s="833"/>
      <c r="BC18" s="7" t="s">
        <v>540</v>
      </c>
      <c r="BD18" s="96">
        <f t="shared" si="0"/>
        <v>0.25</v>
      </c>
      <c r="BE18" s="72">
        <f t="shared" si="0"/>
        <v>0.6875</v>
      </c>
      <c r="BF18" s="73">
        <f t="shared" si="0"/>
        <v>6.25E-2</v>
      </c>
      <c r="BH18" s="18" t="s">
        <v>540</v>
      </c>
      <c r="BI18" s="512">
        <f>+集計・資料②!AF21</f>
        <v>4</v>
      </c>
      <c r="BJ18" s="517">
        <f>+集計・資料②!AG21</f>
        <v>11</v>
      </c>
      <c r="BK18" s="520">
        <f>+集計・資料②!AH21</f>
        <v>1</v>
      </c>
      <c r="BL18" s="76">
        <f t="shared" si="1"/>
        <v>16</v>
      </c>
    </row>
    <row r="19" spans="1:65" ht="10.5" customHeight="1">
      <c r="A19" s="436"/>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437"/>
      <c r="AC19" s="573" t="s">
        <v>411</v>
      </c>
      <c r="AD19" s="761">
        <f>BD15</f>
        <v>0.50666666666666671</v>
      </c>
      <c r="AE19" s="681">
        <f>BE15</f>
        <v>0.44666666666666666</v>
      </c>
      <c r="AF19" s="681">
        <f>BF15</f>
        <v>4.6666666666666669E-2</v>
      </c>
      <c r="AH19" s="573" t="s">
        <v>411</v>
      </c>
      <c r="AI19" s="702">
        <f>BI15</f>
        <v>76</v>
      </c>
      <c r="AJ19" s="702">
        <f>BJ15</f>
        <v>67</v>
      </c>
      <c r="AK19" s="702">
        <f>BK15</f>
        <v>7</v>
      </c>
      <c r="AL19" s="702">
        <f>BL15</f>
        <v>150</v>
      </c>
      <c r="AN19" s="833"/>
      <c r="AO19" s="833"/>
      <c r="AP19" s="833"/>
      <c r="AQ19" s="833"/>
      <c r="AR19" s="833"/>
      <c r="AS19" s="833"/>
      <c r="AT19" s="833"/>
      <c r="AU19" s="833"/>
      <c r="AV19" s="833"/>
      <c r="AW19" s="833"/>
      <c r="AX19" s="833"/>
      <c r="AY19" s="833"/>
      <c r="BC19" s="7" t="s">
        <v>539</v>
      </c>
      <c r="BD19" s="96">
        <f t="shared" si="0"/>
        <v>0.23157894736842105</v>
      </c>
      <c r="BE19" s="72">
        <f t="shared" si="0"/>
        <v>0.66842105263157892</v>
      </c>
      <c r="BF19" s="73">
        <f t="shared" si="0"/>
        <v>0.1</v>
      </c>
      <c r="BH19" s="18" t="s">
        <v>539</v>
      </c>
      <c r="BI19" s="513">
        <f>+集計・資料②!AF23</f>
        <v>44</v>
      </c>
      <c r="BJ19" s="236">
        <f>+集計・資料②!AG23</f>
        <v>127</v>
      </c>
      <c r="BK19" s="521">
        <f>+集計・資料②!AH23</f>
        <v>19</v>
      </c>
      <c r="BL19" s="76">
        <f t="shared" si="1"/>
        <v>190</v>
      </c>
    </row>
    <row r="20" spans="1:65" ht="10.5" customHeight="1">
      <c r="A20" s="436"/>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437"/>
      <c r="AC20" s="683" t="s">
        <v>412</v>
      </c>
      <c r="AD20" s="761">
        <f>BD14</f>
        <v>0.52173913043478259</v>
      </c>
      <c r="AE20" s="681">
        <f>BE14</f>
        <v>0.47826086956521741</v>
      </c>
      <c r="AF20" s="681">
        <f>BF14</f>
        <v>0</v>
      </c>
      <c r="AH20" s="683" t="s">
        <v>412</v>
      </c>
      <c r="AI20" s="702">
        <f>BI14</f>
        <v>12</v>
      </c>
      <c r="AJ20" s="702">
        <f>BJ14</f>
        <v>11</v>
      </c>
      <c r="AK20" s="702">
        <f>BK14</f>
        <v>0</v>
      </c>
      <c r="AL20" s="702">
        <f>BL14</f>
        <v>23</v>
      </c>
      <c r="AN20" s="833"/>
      <c r="AO20" s="833"/>
      <c r="AP20" s="833"/>
      <c r="AQ20" s="833"/>
      <c r="AR20" s="833"/>
      <c r="AS20" s="833"/>
      <c r="AT20" s="833"/>
      <c r="AU20" s="833"/>
      <c r="AV20" s="833"/>
      <c r="AW20" s="833"/>
      <c r="AX20" s="833"/>
      <c r="AY20" s="833"/>
      <c r="BC20" s="7" t="s">
        <v>538</v>
      </c>
      <c r="BD20" s="96">
        <f t="shared" si="0"/>
        <v>0.23076923076923078</v>
      </c>
      <c r="BE20" s="72">
        <f t="shared" si="0"/>
        <v>0.76923076923076927</v>
      </c>
      <c r="BF20" s="73">
        <f t="shared" si="0"/>
        <v>0</v>
      </c>
      <c r="BH20" s="18" t="s">
        <v>538</v>
      </c>
      <c r="BI20" s="513">
        <f>+集計・資料②!AF25</f>
        <v>3</v>
      </c>
      <c r="BJ20" s="236">
        <f>+集計・資料②!AG25</f>
        <v>10</v>
      </c>
      <c r="BK20" s="521">
        <f>+集計・資料②!AH25</f>
        <v>0</v>
      </c>
      <c r="BL20" s="76">
        <f t="shared" si="1"/>
        <v>13</v>
      </c>
    </row>
    <row r="21" spans="1:65" ht="10.5" customHeight="1">
      <c r="A21" s="436"/>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437"/>
      <c r="AC21" s="573" t="s">
        <v>413</v>
      </c>
      <c r="AD21" s="690">
        <f>BD13</f>
        <v>0.26829268292682928</v>
      </c>
      <c r="AE21" s="681">
        <f>BE13</f>
        <v>0.58536585365853655</v>
      </c>
      <c r="AF21" s="681">
        <f>BF13</f>
        <v>0.14634146341463414</v>
      </c>
      <c r="AH21" s="573" t="s">
        <v>413</v>
      </c>
      <c r="AI21" s="702">
        <f>BI13</f>
        <v>33</v>
      </c>
      <c r="AJ21" s="702">
        <f>BJ13</f>
        <v>72</v>
      </c>
      <c r="AK21" s="702">
        <f>BK13</f>
        <v>18</v>
      </c>
      <c r="AL21" s="702">
        <f>BL13</f>
        <v>123</v>
      </c>
      <c r="AN21" s="833"/>
      <c r="AO21" s="833"/>
      <c r="AP21" s="833"/>
      <c r="AQ21" s="833"/>
      <c r="AR21" s="833"/>
      <c r="AS21" s="833"/>
      <c r="AT21" s="833"/>
      <c r="AU21" s="833"/>
      <c r="AV21" s="833"/>
      <c r="AW21" s="833"/>
      <c r="AX21" s="833"/>
      <c r="AY21" s="833"/>
      <c r="BC21" s="7" t="s">
        <v>537</v>
      </c>
      <c r="BD21" s="96">
        <f t="shared" si="0"/>
        <v>0.66666666666666663</v>
      </c>
      <c r="BE21" s="72">
        <f t="shared" si="0"/>
        <v>0.16666666666666666</v>
      </c>
      <c r="BF21" s="73">
        <f t="shared" si="0"/>
        <v>0.16666666666666666</v>
      </c>
      <c r="BH21" s="18" t="s">
        <v>537</v>
      </c>
      <c r="BI21" s="514">
        <f>+集計・資料②!AF27</f>
        <v>4</v>
      </c>
      <c r="BJ21" s="518">
        <f>+集計・資料②!AG27</f>
        <v>1</v>
      </c>
      <c r="BK21" s="522">
        <f>+集計・資料②!AH27</f>
        <v>1</v>
      </c>
      <c r="BL21" s="76">
        <f t="shared" si="1"/>
        <v>6</v>
      </c>
    </row>
    <row r="22" spans="1:65" ht="10.5" customHeight="1">
      <c r="A22" s="436"/>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437"/>
      <c r="AC22" s="683" t="s">
        <v>414</v>
      </c>
      <c r="AD22" s="690">
        <f>BD12</f>
        <v>0.26168224299065418</v>
      </c>
      <c r="AE22" s="681">
        <f>BE12</f>
        <v>0.60747663551401865</v>
      </c>
      <c r="AF22" s="681">
        <f>BF12</f>
        <v>0.13084112149532709</v>
      </c>
      <c r="AH22" s="683" t="s">
        <v>414</v>
      </c>
      <c r="AI22" s="702">
        <f>BI12</f>
        <v>28</v>
      </c>
      <c r="AJ22" s="702">
        <f>BJ12</f>
        <v>65</v>
      </c>
      <c r="AK22" s="702">
        <f>BK12</f>
        <v>14</v>
      </c>
      <c r="AL22" s="702">
        <f>BL12</f>
        <v>107</v>
      </c>
      <c r="AN22" s="833"/>
      <c r="AO22" s="833"/>
      <c r="AP22" s="833"/>
      <c r="AQ22" s="833"/>
      <c r="AR22" s="833"/>
      <c r="AS22" s="833"/>
      <c r="AT22" s="833"/>
      <c r="AU22" s="833"/>
      <c r="AV22" s="833"/>
      <c r="AW22" s="833"/>
      <c r="AX22" s="833"/>
      <c r="AY22" s="833"/>
      <c r="BC22" s="16" t="s">
        <v>547</v>
      </c>
      <c r="BD22" s="96">
        <f t="shared" si="0"/>
        <v>0.23952095808383234</v>
      </c>
      <c r="BE22" s="72">
        <f t="shared" si="0"/>
        <v>0.67664670658682635</v>
      </c>
      <c r="BF22" s="73">
        <f t="shared" si="0"/>
        <v>8.3832335329341312E-2</v>
      </c>
      <c r="BH22" s="19" t="s">
        <v>547</v>
      </c>
      <c r="BI22" s="513">
        <f>+集計・資料②!AF29</f>
        <v>40</v>
      </c>
      <c r="BJ22" s="236">
        <f>+集計・資料②!AG29</f>
        <v>113</v>
      </c>
      <c r="BK22" s="521">
        <f>+集計・資料②!AH29</f>
        <v>14</v>
      </c>
      <c r="BL22" s="76">
        <f t="shared" si="1"/>
        <v>167</v>
      </c>
    </row>
    <row r="23" spans="1:65" ht="10.5" customHeight="1" thickBot="1">
      <c r="A23" s="436"/>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437"/>
      <c r="AC23" s="573" t="s">
        <v>23</v>
      </c>
      <c r="AD23" s="681" t="e">
        <f>BD11</f>
        <v>#DIV/0!</v>
      </c>
      <c r="AE23" s="681" t="e">
        <f>BE11</f>
        <v>#DIV/0!</v>
      </c>
      <c r="AF23" s="681" t="e">
        <f>BF11</f>
        <v>#DIV/0!</v>
      </c>
      <c r="AH23" s="573" t="s">
        <v>23</v>
      </c>
      <c r="AI23" s="702">
        <f>BI11</f>
        <v>0</v>
      </c>
      <c r="AJ23" s="702">
        <f>BJ11</f>
        <v>0</v>
      </c>
      <c r="AK23" s="702">
        <f>BK11</f>
        <v>0</v>
      </c>
      <c r="AL23" s="702">
        <f>BL11</f>
        <v>0</v>
      </c>
      <c r="AN23" s="833"/>
      <c r="AO23" s="833"/>
      <c r="AP23" s="833"/>
      <c r="AQ23" s="833"/>
      <c r="AR23" s="833"/>
      <c r="AS23" s="833"/>
      <c r="AT23" s="833"/>
      <c r="AU23" s="833"/>
      <c r="AV23" s="833"/>
      <c r="AW23" s="833"/>
      <c r="AX23" s="833"/>
      <c r="AY23" s="833"/>
      <c r="BC23" s="10" t="s">
        <v>548</v>
      </c>
      <c r="BD23" s="55">
        <f t="shared" si="0"/>
        <v>0.25110132158590309</v>
      </c>
      <c r="BE23" s="56">
        <f t="shared" si="0"/>
        <v>0.6035242290748899</v>
      </c>
      <c r="BF23" s="57">
        <f t="shared" si="0"/>
        <v>0.14537444933920704</v>
      </c>
      <c r="BH23" s="21" t="s">
        <v>548</v>
      </c>
      <c r="BI23" s="515">
        <f>+集計・資料②!AF31</f>
        <v>57</v>
      </c>
      <c r="BJ23" s="244">
        <f>+集計・資料②!AG31</f>
        <v>137</v>
      </c>
      <c r="BK23" s="523">
        <f>+集計・資料②!AH31</f>
        <v>33</v>
      </c>
      <c r="BL23" s="81">
        <f t="shared" si="1"/>
        <v>227</v>
      </c>
    </row>
    <row r="24" spans="1:65" ht="10.5" customHeight="1" thickBot="1">
      <c r="A24" s="436"/>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437"/>
      <c r="AH24" s="575" t="s">
        <v>556</v>
      </c>
      <c r="AI24" s="702">
        <f>SUM(AI11:AI23)</f>
        <v>315</v>
      </c>
      <c r="AJ24" s="702">
        <f>SUM(AJ11:AJ23)</f>
        <v>644</v>
      </c>
      <c r="AK24" s="702">
        <f>SUM(AK11:AK23)</f>
        <v>114</v>
      </c>
      <c r="AL24" s="702">
        <f>SUM(AL11:AL23)</f>
        <v>1073</v>
      </c>
      <c r="AN24" s="833"/>
      <c r="AO24" s="833"/>
      <c r="AP24" s="833"/>
      <c r="AQ24" s="833"/>
      <c r="AR24" s="833"/>
      <c r="AS24" s="833"/>
      <c r="AT24" s="833"/>
      <c r="AU24" s="833"/>
      <c r="AV24" s="833"/>
      <c r="AW24" s="833"/>
      <c r="AX24" s="833"/>
      <c r="AY24" s="833"/>
      <c r="BH24" s="793" t="s">
        <v>556</v>
      </c>
      <c r="BI24" s="516">
        <f>+集計・資料②!AF33</f>
        <v>315</v>
      </c>
      <c r="BJ24" s="250">
        <f>+集計・資料②!AG33</f>
        <v>644</v>
      </c>
      <c r="BK24" s="524">
        <f>+集計・資料②!AH33</f>
        <v>114</v>
      </c>
      <c r="BL24" s="138">
        <f>+SUM(BI24:BK24)</f>
        <v>1073</v>
      </c>
    </row>
    <row r="25" spans="1:65" ht="10.5" customHeight="1">
      <c r="A25" s="436"/>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437"/>
      <c r="AK25" s="87"/>
      <c r="AL25" s="87"/>
      <c r="AN25" s="833"/>
      <c r="AO25" s="833"/>
      <c r="AP25" s="833"/>
      <c r="AQ25" s="833"/>
      <c r="AR25" s="833"/>
      <c r="AS25" s="833"/>
      <c r="AT25" s="833"/>
      <c r="AU25" s="833"/>
      <c r="AV25" s="833"/>
      <c r="AW25" s="833"/>
      <c r="AX25" s="833"/>
      <c r="AY25" s="833"/>
      <c r="BK25" s="525"/>
      <c r="BL25" s="525"/>
    </row>
    <row r="26" spans="1:65" ht="10.5" customHeight="1">
      <c r="A26" s="436"/>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437"/>
      <c r="AC26" s="880" t="s">
        <v>320</v>
      </c>
      <c r="AD26" s="880"/>
      <c r="AE26" s="880"/>
      <c r="AF26" s="880"/>
      <c r="AH26" s="914" t="s">
        <v>90</v>
      </c>
      <c r="AI26" s="914"/>
      <c r="AJ26" s="914"/>
      <c r="AK26" s="914"/>
      <c r="AL26" s="914"/>
      <c r="AN26" s="833"/>
      <c r="AO26" s="833"/>
      <c r="AP26" s="833"/>
      <c r="AQ26" s="833"/>
      <c r="AR26" s="833"/>
      <c r="AS26" s="833"/>
      <c r="AT26" s="833"/>
      <c r="AU26" s="833"/>
      <c r="AV26" s="833"/>
      <c r="AW26" s="833"/>
      <c r="AX26" s="833"/>
      <c r="AY26" s="833"/>
      <c r="BC26" s="880" t="s">
        <v>320</v>
      </c>
      <c r="BD26" s="880"/>
      <c r="BE26" s="880"/>
      <c r="BF26" s="880"/>
      <c r="BH26" s="914" t="s">
        <v>90</v>
      </c>
      <c r="BI26" s="914"/>
      <c r="BJ26" s="914"/>
      <c r="BK26" s="914"/>
      <c r="BL26" s="914"/>
      <c r="BM26" s="527"/>
    </row>
    <row r="27" spans="1:65" ht="10.5" customHeight="1">
      <c r="A27" s="436"/>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437"/>
      <c r="AC27" s="880"/>
      <c r="AD27" s="880"/>
      <c r="AE27" s="880"/>
      <c r="AF27" s="880"/>
      <c r="AH27" s="914"/>
      <c r="AI27" s="914"/>
      <c r="AJ27" s="914"/>
      <c r="AK27" s="914"/>
      <c r="AL27" s="914"/>
      <c r="AN27" s="833"/>
      <c r="AO27" s="833"/>
      <c r="AP27" s="833"/>
      <c r="AQ27" s="833"/>
      <c r="AR27" s="833"/>
      <c r="AS27" s="833"/>
      <c r="AT27" s="833"/>
      <c r="AU27" s="833"/>
      <c r="AV27" s="833"/>
      <c r="AW27" s="833"/>
      <c r="AX27" s="833"/>
      <c r="AY27" s="833"/>
      <c r="BC27" s="880"/>
      <c r="BD27" s="880"/>
      <c r="BE27" s="880"/>
      <c r="BF27" s="880"/>
      <c r="BH27" s="914"/>
      <c r="BI27" s="914"/>
      <c r="BJ27" s="914"/>
      <c r="BK27" s="914"/>
      <c r="BL27" s="914"/>
      <c r="BM27" s="87"/>
    </row>
    <row r="28" spans="1:65" ht="11.25" thickBot="1">
      <c r="A28" s="436"/>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437"/>
    </row>
    <row r="29" spans="1:65" ht="11.25" thickBot="1">
      <c r="A29" s="436"/>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437"/>
      <c r="AC29" s="575" t="s">
        <v>8</v>
      </c>
      <c r="AD29" s="576" t="s">
        <v>21</v>
      </c>
      <c r="AE29" s="576" t="s">
        <v>22</v>
      </c>
      <c r="AF29" s="575" t="s">
        <v>401</v>
      </c>
      <c r="AH29" s="575" t="s">
        <v>8</v>
      </c>
      <c r="AI29" s="576" t="s">
        <v>21</v>
      </c>
      <c r="AJ29" s="576" t="s">
        <v>22</v>
      </c>
      <c r="AK29" s="575" t="s">
        <v>401</v>
      </c>
      <c r="AL29" s="575" t="s">
        <v>558</v>
      </c>
      <c r="BC29" s="31" t="s">
        <v>8</v>
      </c>
      <c r="BD29" s="156" t="s">
        <v>21</v>
      </c>
      <c r="BE29" s="157" t="s">
        <v>22</v>
      </c>
      <c r="BF29" s="30" t="s">
        <v>401</v>
      </c>
      <c r="BH29" s="31" t="s">
        <v>8</v>
      </c>
      <c r="BI29" s="156" t="s">
        <v>21</v>
      </c>
      <c r="BJ29" s="157" t="s">
        <v>22</v>
      </c>
      <c r="BK29" s="43" t="s">
        <v>401</v>
      </c>
      <c r="BL29" s="103" t="s">
        <v>558</v>
      </c>
    </row>
    <row r="30" spans="1:65">
      <c r="A30" s="436"/>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437"/>
      <c r="AC30" s="577" t="s">
        <v>415</v>
      </c>
      <c r="AD30" s="690">
        <f>BD35</f>
        <v>0.2857142857142857</v>
      </c>
      <c r="AE30" s="681">
        <f>BE35</f>
        <v>0.56092436974789917</v>
      </c>
      <c r="AF30" s="681">
        <f>BF35</f>
        <v>0.15336134453781514</v>
      </c>
      <c r="AH30" s="577" t="s">
        <v>415</v>
      </c>
      <c r="AI30" s="702">
        <f>BI35</f>
        <v>136</v>
      </c>
      <c r="AJ30" s="702">
        <f>BJ35</f>
        <v>267</v>
      </c>
      <c r="AK30" s="702">
        <f>BK35</f>
        <v>73</v>
      </c>
      <c r="AL30" s="702">
        <f>BL35</f>
        <v>476</v>
      </c>
      <c r="BC30" s="67" t="s">
        <v>555</v>
      </c>
      <c r="BD30" s="90">
        <f t="shared" ref="BD30:BF35" si="2">+BI30/$BL30</f>
        <v>0.2857142857142857</v>
      </c>
      <c r="BE30" s="46">
        <f t="shared" si="2"/>
        <v>0.7142857142857143</v>
      </c>
      <c r="BF30" s="91">
        <f t="shared" si="2"/>
        <v>0</v>
      </c>
      <c r="BH30" s="67" t="s">
        <v>555</v>
      </c>
      <c r="BI30" s="533">
        <f>集計・資料②!AF41</f>
        <v>2</v>
      </c>
      <c r="BJ30" s="93">
        <f>集計・資料②!AG41</f>
        <v>5</v>
      </c>
      <c r="BK30" s="536">
        <f>集計・資料②!AH41</f>
        <v>0</v>
      </c>
      <c r="BL30" s="510">
        <f t="shared" ref="BL30:BL35" si="3">+SUM(BI30:BK30)</f>
        <v>7</v>
      </c>
    </row>
    <row r="31" spans="1:65">
      <c r="A31" s="436"/>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437"/>
      <c r="AC31" s="577" t="s">
        <v>416</v>
      </c>
      <c r="AD31" s="690">
        <f>BD34</f>
        <v>0.28903654485049834</v>
      </c>
      <c r="AE31" s="681">
        <f>BE34</f>
        <v>0.62458471760797341</v>
      </c>
      <c r="AF31" s="681">
        <f>BF34</f>
        <v>8.6378737541528236E-2</v>
      </c>
      <c r="AH31" s="577" t="s">
        <v>416</v>
      </c>
      <c r="AI31" s="702">
        <f>BI34</f>
        <v>87</v>
      </c>
      <c r="AJ31" s="702">
        <f>BJ34</f>
        <v>188</v>
      </c>
      <c r="AK31" s="702">
        <f>BK34</f>
        <v>26</v>
      </c>
      <c r="AL31" s="702">
        <f>BL34</f>
        <v>301</v>
      </c>
      <c r="BC31" s="70" t="s">
        <v>432</v>
      </c>
      <c r="BD31" s="96">
        <f t="shared" si="2"/>
        <v>0.14285714285714285</v>
      </c>
      <c r="BE31" s="72">
        <f t="shared" si="2"/>
        <v>0.8571428571428571</v>
      </c>
      <c r="BF31" s="73">
        <f t="shared" si="2"/>
        <v>0</v>
      </c>
      <c r="BH31" s="70" t="s">
        <v>432</v>
      </c>
      <c r="BI31" s="534">
        <f>集計・資料②!AF43</f>
        <v>2</v>
      </c>
      <c r="BJ31" s="49">
        <f>集計・資料②!AG43</f>
        <v>12</v>
      </c>
      <c r="BK31" s="68">
        <f>集計・資料②!AH43</f>
        <v>0</v>
      </c>
      <c r="BL31" s="76">
        <f t="shared" si="3"/>
        <v>14</v>
      </c>
    </row>
    <row r="32" spans="1:65">
      <c r="A32" s="436"/>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437"/>
      <c r="AC32" s="577" t="s">
        <v>417</v>
      </c>
      <c r="AD32" s="761">
        <f>BD33</f>
        <v>0.32098765432098764</v>
      </c>
      <c r="AE32" s="681">
        <f>BE33</f>
        <v>0.62551440329218111</v>
      </c>
      <c r="AF32" s="681">
        <f>BF33</f>
        <v>5.3497942386831275E-2</v>
      </c>
      <c r="AH32" s="577" t="s">
        <v>417</v>
      </c>
      <c r="AI32" s="702">
        <f>BI33</f>
        <v>78</v>
      </c>
      <c r="AJ32" s="702">
        <f>BJ33</f>
        <v>152</v>
      </c>
      <c r="AK32" s="702">
        <f>BK33</f>
        <v>13</v>
      </c>
      <c r="AL32" s="702">
        <f>BL33</f>
        <v>243</v>
      </c>
      <c r="BC32" s="70" t="s">
        <v>433</v>
      </c>
      <c r="BD32" s="96">
        <f t="shared" si="2"/>
        <v>0.3125</v>
      </c>
      <c r="BE32" s="72">
        <f t="shared" si="2"/>
        <v>0.625</v>
      </c>
      <c r="BF32" s="73">
        <f t="shared" si="2"/>
        <v>6.25E-2</v>
      </c>
      <c r="BH32" s="70" t="s">
        <v>433</v>
      </c>
      <c r="BI32" s="534">
        <f>集計・資料②!AF45</f>
        <v>10</v>
      </c>
      <c r="BJ32" s="49">
        <f>集計・資料②!AG45</f>
        <v>20</v>
      </c>
      <c r="BK32" s="68">
        <f>集計・資料②!AH45</f>
        <v>2</v>
      </c>
      <c r="BL32" s="76">
        <f t="shared" si="3"/>
        <v>32</v>
      </c>
    </row>
    <row r="33" spans="1:64">
      <c r="A33" s="436"/>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437"/>
      <c r="AC33" s="577" t="s">
        <v>418</v>
      </c>
      <c r="AD33" s="690">
        <f>BD32</f>
        <v>0.3125</v>
      </c>
      <c r="AE33" s="681">
        <f>BE32</f>
        <v>0.625</v>
      </c>
      <c r="AF33" s="681">
        <f>BF32</f>
        <v>6.25E-2</v>
      </c>
      <c r="AH33" s="577" t="s">
        <v>418</v>
      </c>
      <c r="AI33" s="702">
        <f>BI32</f>
        <v>10</v>
      </c>
      <c r="AJ33" s="702">
        <f>BJ32</f>
        <v>20</v>
      </c>
      <c r="AK33" s="702">
        <f>BK32</f>
        <v>2</v>
      </c>
      <c r="AL33" s="702">
        <f>BL32</f>
        <v>32</v>
      </c>
      <c r="BC33" s="70" t="s">
        <v>434</v>
      </c>
      <c r="BD33" s="96">
        <f t="shared" si="2"/>
        <v>0.32098765432098764</v>
      </c>
      <c r="BE33" s="72">
        <f t="shared" si="2"/>
        <v>0.62551440329218111</v>
      </c>
      <c r="BF33" s="73">
        <f t="shared" si="2"/>
        <v>5.3497942386831275E-2</v>
      </c>
      <c r="BH33" s="70" t="s">
        <v>434</v>
      </c>
      <c r="BI33" s="534">
        <f>集計・資料②!AF47</f>
        <v>78</v>
      </c>
      <c r="BJ33" s="49">
        <f>集計・資料②!AG47</f>
        <v>152</v>
      </c>
      <c r="BK33" s="68">
        <f>集計・資料②!AH47</f>
        <v>13</v>
      </c>
      <c r="BL33" s="76">
        <f t="shared" si="3"/>
        <v>243</v>
      </c>
    </row>
    <row r="34" spans="1:64">
      <c r="A34" s="436"/>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437"/>
      <c r="AC34" s="577" t="s">
        <v>767</v>
      </c>
      <c r="AD34" s="690">
        <f>BD31</f>
        <v>0.14285714285714285</v>
      </c>
      <c r="AE34" s="681">
        <f>BE31</f>
        <v>0.8571428571428571</v>
      </c>
      <c r="AF34" s="681">
        <f>BF31</f>
        <v>0</v>
      </c>
      <c r="AH34" s="577" t="s">
        <v>419</v>
      </c>
      <c r="AI34" s="702">
        <f>BI31</f>
        <v>2</v>
      </c>
      <c r="AJ34" s="702">
        <f>BJ31</f>
        <v>12</v>
      </c>
      <c r="AK34" s="702">
        <f>BK31</f>
        <v>0</v>
      </c>
      <c r="AL34" s="702">
        <f>BL31</f>
        <v>14</v>
      </c>
      <c r="BC34" s="70" t="s">
        <v>435</v>
      </c>
      <c r="BD34" s="96">
        <f t="shared" si="2"/>
        <v>0.28903654485049834</v>
      </c>
      <c r="BE34" s="72">
        <f t="shared" si="2"/>
        <v>0.62458471760797341</v>
      </c>
      <c r="BF34" s="73">
        <f t="shared" si="2"/>
        <v>8.6378737541528236E-2</v>
      </c>
      <c r="BH34" s="70" t="s">
        <v>435</v>
      </c>
      <c r="BI34" s="534">
        <f>集計・資料②!AF49</f>
        <v>87</v>
      </c>
      <c r="BJ34" s="49">
        <f>集計・資料②!AG49</f>
        <v>188</v>
      </c>
      <c r="BK34" s="68">
        <f>集計・資料②!AH49</f>
        <v>26</v>
      </c>
      <c r="BL34" s="76">
        <f t="shared" si="3"/>
        <v>301</v>
      </c>
    </row>
    <row r="35" spans="1:64" ht="11.25" thickBot="1">
      <c r="A35" s="436"/>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437"/>
      <c r="AC35" s="577" t="s">
        <v>420</v>
      </c>
      <c r="AD35" s="690">
        <f>BD30</f>
        <v>0.2857142857142857</v>
      </c>
      <c r="AE35" s="681">
        <f>BE30</f>
        <v>0.7142857142857143</v>
      </c>
      <c r="AF35" s="681">
        <f>BF30</f>
        <v>0</v>
      </c>
      <c r="AH35" s="577" t="s">
        <v>420</v>
      </c>
      <c r="AI35" s="702">
        <f>BI30</f>
        <v>2</v>
      </c>
      <c r="AJ35" s="702">
        <f>BJ30</f>
        <v>5</v>
      </c>
      <c r="AK35" s="702">
        <f>BK30</f>
        <v>0</v>
      </c>
      <c r="AL35" s="702">
        <f>BL30</f>
        <v>7</v>
      </c>
      <c r="BC35" s="77" t="s">
        <v>436</v>
      </c>
      <c r="BD35" s="55">
        <f t="shared" si="2"/>
        <v>0.2857142857142857</v>
      </c>
      <c r="BE35" s="56">
        <f t="shared" si="2"/>
        <v>0.56092436974789917</v>
      </c>
      <c r="BF35" s="57">
        <f t="shared" si="2"/>
        <v>0.15336134453781514</v>
      </c>
      <c r="BH35" s="79" t="s">
        <v>436</v>
      </c>
      <c r="BI35" s="535">
        <f>集計・資料②!AF51</f>
        <v>136</v>
      </c>
      <c r="BJ35" s="59">
        <f>集計・資料②!AG51</f>
        <v>267</v>
      </c>
      <c r="BK35" s="80">
        <f>集計・資料②!AH51</f>
        <v>73</v>
      </c>
      <c r="BL35" s="81">
        <f t="shared" si="3"/>
        <v>476</v>
      </c>
    </row>
    <row r="36" spans="1:64" ht="11.25" thickBot="1">
      <c r="A36" s="436"/>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437"/>
      <c r="AH36" s="575" t="s">
        <v>556</v>
      </c>
      <c r="AI36" s="689">
        <f>SUM(AI30:AI35)</f>
        <v>315</v>
      </c>
      <c r="AJ36" s="689">
        <f>SUM(AJ30:AJ35)</f>
        <v>644</v>
      </c>
      <c r="AK36" s="689">
        <f>SUM(AK30:AK35)</f>
        <v>114</v>
      </c>
      <c r="AL36" s="689">
        <f>SUM(AL30:AL35)</f>
        <v>1073</v>
      </c>
      <c r="AM36" s="782"/>
      <c r="BH36" s="793" t="s">
        <v>556</v>
      </c>
      <c r="BI36" s="62">
        <f>SUM(BI30:BI35)</f>
        <v>315</v>
      </c>
      <c r="BJ36" s="83">
        <f>SUM(BJ30:BJ35)</f>
        <v>644</v>
      </c>
      <c r="BK36" s="82">
        <f>SUM(BK30:BK35)</f>
        <v>114</v>
      </c>
      <c r="BL36" s="138">
        <f>+SUM(BL30:BL35)</f>
        <v>1073</v>
      </c>
    </row>
    <row r="37" spans="1:64">
      <c r="A37" s="436"/>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437"/>
      <c r="AM37" s="783"/>
    </row>
    <row r="38" spans="1:64">
      <c r="A38" s="436"/>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437"/>
      <c r="AM38" s="782"/>
    </row>
    <row r="39" spans="1:64">
      <c r="A39" s="436"/>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437"/>
      <c r="AI39" s="86"/>
      <c r="AJ39" s="86"/>
      <c r="AK39" s="86"/>
      <c r="AM39" s="783"/>
      <c r="BI39" s="86"/>
      <c r="BJ39" s="86"/>
      <c r="BK39" s="86"/>
    </row>
    <row r="40" spans="1:64">
      <c r="A40" s="436"/>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437"/>
      <c r="AI40" s="87"/>
      <c r="AJ40" s="87"/>
      <c r="AK40" s="87"/>
      <c r="AM40" s="782"/>
      <c r="BI40" s="87"/>
      <c r="BJ40" s="87"/>
      <c r="BK40" s="87"/>
    </row>
    <row r="41" spans="1:64">
      <c r="A41" s="436"/>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437"/>
      <c r="AM41" s="783"/>
    </row>
    <row r="42" spans="1:64">
      <c r="A42" s="436"/>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437"/>
      <c r="AM42" s="782"/>
    </row>
    <row r="43" spans="1:64">
      <c r="A43" s="436"/>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437"/>
      <c r="AM43" s="783"/>
    </row>
    <row r="44" spans="1:64">
      <c r="A44" s="436"/>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437"/>
      <c r="AM44" s="782"/>
    </row>
    <row r="45" spans="1:64">
      <c r="A45" s="436"/>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437"/>
      <c r="AM45" s="783"/>
    </row>
    <row r="46" spans="1:64">
      <c r="A46" s="436"/>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437"/>
      <c r="AM46" s="782"/>
    </row>
    <row r="47" spans="1:64">
      <c r="A47" s="436"/>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437"/>
      <c r="AM47" s="783"/>
    </row>
    <row r="48" spans="1:64">
      <c r="A48" s="436"/>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437"/>
      <c r="AM48" s="782"/>
    </row>
    <row r="49" spans="1:40">
      <c r="A49" s="436"/>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437"/>
      <c r="AM49" s="783"/>
    </row>
    <row r="50" spans="1:40">
      <c r="A50" s="436"/>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437"/>
      <c r="AM50" s="782"/>
      <c r="AN50" s="782"/>
    </row>
    <row r="51" spans="1:40">
      <c r="A51" s="436"/>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437"/>
      <c r="AM51" s="783"/>
      <c r="AN51" s="782"/>
    </row>
    <row r="52" spans="1:40">
      <c r="A52" s="436"/>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437"/>
      <c r="AM52" s="782"/>
      <c r="AN52" s="782"/>
    </row>
    <row r="53" spans="1:40">
      <c r="A53" s="436"/>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437"/>
      <c r="AM53" s="783"/>
      <c r="AN53" s="782"/>
    </row>
    <row r="54" spans="1:40">
      <c r="A54" s="436"/>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437"/>
      <c r="AM54" s="782"/>
      <c r="AN54" s="782"/>
    </row>
    <row r="55" spans="1:40">
      <c r="A55" s="436"/>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437"/>
    </row>
    <row r="56" spans="1:40">
      <c r="A56" s="436"/>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437"/>
    </row>
    <row r="57" spans="1:40">
      <c r="A57" s="436"/>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437"/>
    </row>
    <row r="58" spans="1:40">
      <c r="A58" s="436"/>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437"/>
    </row>
    <row r="59" spans="1:40">
      <c r="A59" s="436"/>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437"/>
    </row>
    <row r="60" spans="1:40">
      <c r="A60" s="438"/>
      <c r="B60" s="439"/>
      <c r="C60" s="439"/>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40"/>
    </row>
  </sheetData>
  <mergeCells count="8">
    <mergeCell ref="BH26:BL27"/>
    <mergeCell ref="A1:B1"/>
    <mergeCell ref="V1:AA1"/>
    <mergeCell ref="B3:L16"/>
    <mergeCell ref="BC26:BF27"/>
    <mergeCell ref="AC26:AF27"/>
    <mergeCell ref="AH26:AL27"/>
    <mergeCell ref="AN15:AY27"/>
  </mergeCells>
  <phoneticPr fontId="9"/>
  <pageMargins left="0.75" right="0.75" top="1" bottom="1" header="0.51200000000000001" footer="0.51200000000000001"/>
  <pageSetup paperSize="9" scale="97" orientation="portrait" r:id="rId1"/>
  <headerFooter alignWithMargins="0"/>
  <colBreaks count="2" manualBreakCount="2">
    <brk id="27" max="59" man="1"/>
    <brk id="53"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A00-000000000000}">
          <x14:formula1>
            <xm:f>業種リスト!$A$2:$A$14</xm:f>
          </x14:formula1>
          <xm:sqref>AP6:AR7</xm:sqref>
        </x14:dataValidation>
      </x14:dataValidation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theme="9" tint="0.59999389629810485"/>
  </sheetPr>
  <dimension ref="A1:BM63"/>
  <sheetViews>
    <sheetView showGridLines="0" view="pageBreakPreview" zoomScaleNormal="100" zoomScaleSheetLayoutView="100" workbookViewId="0">
      <selection activeCell="B3" sqref="B3:L16"/>
    </sheetView>
  </sheetViews>
  <sheetFormatPr defaultColWidth="10.28515625" defaultRowHeight="10.5"/>
  <cols>
    <col min="1" max="27" width="3.5703125" style="26" customWidth="1"/>
    <col min="28" max="28" width="1.7109375" style="26" customWidth="1"/>
    <col min="29" max="29" width="14.85546875" style="26" customWidth="1"/>
    <col min="30" max="32" width="7.42578125" style="26" customWidth="1"/>
    <col min="33" max="33" width="1.7109375" style="26" customWidth="1"/>
    <col min="34" max="34" width="14.85546875" style="26" customWidth="1"/>
    <col min="35" max="35" width="7.140625" style="26" bestFit="1" customWidth="1"/>
    <col min="36" max="36" width="7.5703125" style="26" customWidth="1"/>
    <col min="37" max="38" width="6.85546875" style="26" bestFit="1" customWidth="1"/>
    <col min="39" max="39" width="15.85546875" style="336" bestFit="1" customWidth="1"/>
    <col min="40" max="40" width="7.140625" style="336" bestFit="1" customWidth="1"/>
    <col min="41" max="41" width="5.42578125" style="336" bestFit="1" customWidth="1"/>
    <col min="42" max="43" width="7.140625" style="336" bestFit="1" customWidth="1"/>
    <col min="44" max="44" width="8.28515625" style="336" bestFit="1" customWidth="1"/>
    <col min="45" max="45" width="5.42578125" style="336" bestFit="1" customWidth="1"/>
    <col min="46" max="53" width="5.42578125" style="336" customWidth="1"/>
    <col min="54" max="54" width="1.7109375" style="26" customWidth="1"/>
    <col min="55" max="55" width="14.85546875" style="26" customWidth="1"/>
    <col min="56" max="58" width="7.42578125" style="26" customWidth="1"/>
    <col min="59" max="59" width="1.7109375" style="26" customWidth="1"/>
    <col min="60" max="60" width="14.85546875" style="26" customWidth="1"/>
    <col min="61" max="61" width="7.140625" style="26" bestFit="1" customWidth="1"/>
    <col min="62" max="62" width="7.5703125" style="26" customWidth="1"/>
    <col min="63" max="64" width="6.85546875" style="26" bestFit="1" customWidth="1"/>
    <col min="65" max="16384" width="10.28515625" style="26"/>
  </cols>
  <sheetData>
    <row r="1" spans="1:64" ht="21" customHeight="1" thickBot="1">
      <c r="A1" s="846">
        <v>53</v>
      </c>
      <c r="B1" s="846"/>
      <c r="C1" s="605" t="s">
        <v>296</v>
      </c>
      <c r="D1" s="495"/>
      <c r="E1" s="495"/>
      <c r="F1" s="495"/>
      <c r="G1" s="495"/>
      <c r="H1" s="495"/>
      <c r="I1" s="495"/>
      <c r="J1" s="495"/>
      <c r="K1" s="495"/>
      <c r="L1" s="495"/>
      <c r="M1" s="495"/>
      <c r="N1" s="495"/>
      <c r="O1" s="495"/>
      <c r="P1" s="495"/>
      <c r="Q1" s="495"/>
      <c r="R1" s="495"/>
      <c r="S1" s="495"/>
      <c r="T1" s="495"/>
      <c r="U1" s="495"/>
      <c r="V1" s="919" t="s">
        <v>829</v>
      </c>
      <c r="W1" s="847"/>
      <c r="X1" s="847"/>
      <c r="Y1" s="847"/>
      <c r="Z1" s="847"/>
      <c r="AA1" s="847"/>
      <c r="AC1" s="528" t="s">
        <v>681</v>
      </c>
      <c r="BC1" s="528" t="s">
        <v>0</v>
      </c>
    </row>
    <row r="3" spans="1:64">
      <c r="B3" s="848" t="s">
        <v>881</v>
      </c>
      <c r="C3" s="849"/>
      <c r="D3" s="849"/>
      <c r="E3" s="849"/>
      <c r="F3" s="849"/>
      <c r="G3" s="849"/>
      <c r="H3" s="849"/>
      <c r="I3" s="849"/>
      <c r="J3" s="849"/>
      <c r="K3" s="849"/>
      <c r="L3" s="849"/>
      <c r="N3" s="433"/>
      <c r="O3" s="434"/>
      <c r="P3" s="434"/>
      <c r="Q3" s="434"/>
      <c r="R3" s="434"/>
      <c r="S3" s="434"/>
      <c r="T3" s="434"/>
      <c r="U3" s="434"/>
      <c r="V3" s="434"/>
      <c r="W3" s="434"/>
      <c r="X3" s="434"/>
      <c r="Y3" s="434"/>
      <c r="Z3" s="434"/>
      <c r="AA3" s="435"/>
      <c r="AC3" s="26" t="s">
        <v>613</v>
      </c>
      <c r="AH3" s="26" t="s">
        <v>614</v>
      </c>
      <c r="AN3" s="336" t="s">
        <v>690</v>
      </c>
      <c r="BC3" s="26" t="s">
        <v>613</v>
      </c>
      <c r="BH3" s="26" t="s">
        <v>614</v>
      </c>
    </row>
    <row r="4" spans="1:64">
      <c r="B4" s="849"/>
      <c r="C4" s="849"/>
      <c r="D4" s="849"/>
      <c r="E4" s="849"/>
      <c r="F4" s="849"/>
      <c r="G4" s="849"/>
      <c r="H4" s="849"/>
      <c r="I4" s="849"/>
      <c r="J4" s="849"/>
      <c r="K4" s="849"/>
      <c r="L4" s="849"/>
      <c r="N4" s="436"/>
      <c r="O4" s="87"/>
      <c r="P4" s="87"/>
      <c r="Q4" s="87"/>
      <c r="R4" s="87"/>
      <c r="S4" s="87"/>
      <c r="T4" s="87"/>
      <c r="U4" s="87"/>
      <c r="V4" s="87"/>
      <c r="W4" s="87"/>
      <c r="X4" s="87"/>
      <c r="Y4" s="87"/>
      <c r="Z4" s="87"/>
      <c r="AA4" s="437"/>
      <c r="AN4" s="336" t="str">
        <f>CONCATENATE("臨時従業員（派遣職員）・パートタイム労働者の常用従業員への転換はあるかという質問に対し「ある」と回答した事業所は全体で",TEXT(AD6,"0.0％"),"となった。")</f>
        <v>臨時従業員（派遣職員）・パートタイム労働者の常用従業員への転換はあるかという質問に対し「ある」と回答した事業所は全体で47.3%となった。</v>
      </c>
    </row>
    <row r="5" spans="1:64">
      <c r="B5" s="849"/>
      <c r="C5" s="849"/>
      <c r="D5" s="849"/>
      <c r="E5" s="849"/>
      <c r="F5" s="849"/>
      <c r="G5" s="849"/>
      <c r="H5" s="849"/>
      <c r="I5" s="849"/>
      <c r="J5" s="849"/>
      <c r="K5" s="849"/>
      <c r="L5" s="849"/>
      <c r="N5" s="436"/>
      <c r="O5" s="87"/>
      <c r="P5" s="87"/>
      <c r="Q5" s="87"/>
      <c r="R5" s="87"/>
      <c r="S5" s="87"/>
      <c r="T5" s="87"/>
      <c r="U5" s="87"/>
      <c r="V5" s="87"/>
      <c r="W5" s="87"/>
      <c r="X5" s="87"/>
      <c r="Y5" s="87"/>
      <c r="Z5" s="87"/>
      <c r="AA5" s="437"/>
      <c r="AC5" s="578"/>
      <c r="AD5" s="575" t="s">
        <v>443</v>
      </c>
      <c r="AE5" s="575" t="s">
        <v>266</v>
      </c>
      <c r="AF5" s="575" t="s">
        <v>401</v>
      </c>
      <c r="AH5" s="578"/>
      <c r="AI5" s="575" t="s">
        <v>443</v>
      </c>
      <c r="AJ5" s="575" t="s">
        <v>266</v>
      </c>
      <c r="AK5" s="575" t="s">
        <v>401</v>
      </c>
      <c r="AL5" s="575" t="s">
        <v>558</v>
      </c>
      <c r="AN5" s="336" t="s">
        <v>691</v>
      </c>
      <c r="AP5" s="779" t="s">
        <v>692</v>
      </c>
      <c r="AQ5" s="779" t="s">
        <v>693</v>
      </c>
      <c r="AR5" s="779" t="s">
        <v>694</v>
      </c>
      <c r="AS5" s="336" t="s">
        <v>695</v>
      </c>
      <c r="BC5" s="578"/>
      <c r="BD5" s="576" t="s">
        <v>427</v>
      </c>
      <c r="BE5" s="576" t="s">
        <v>428</v>
      </c>
      <c r="BF5" s="575" t="s">
        <v>401</v>
      </c>
      <c r="BH5" s="578"/>
      <c r="BI5" s="576" t="s">
        <v>427</v>
      </c>
      <c r="BJ5" s="576" t="s">
        <v>428</v>
      </c>
      <c r="BK5" s="575" t="s">
        <v>401</v>
      </c>
      <c r="BL5" s="575" t="s">
        <v>558</v>
      </c>
    </row>
    <row r="6" spans="1:64">
      <c r="B6" s="849"/>
      <c r="C6" s="849"/>
      <c r="D6" s="849"/>
      <c r="E6" s="849"/>
      <c r="F6" s="849"/>
      <c r="G6" s="849"/>
      <c r="H6" s="849"/>
      <c r="I6" s="849"/>
      <c r="J6" s="849"/>
      <c r="K6" s="849"/>
      <c r="L6" s="849"/>
      <c r="N6" s="436"/>
      <c r="O6" s="87"/>
      <c r="P6" s="87"/>
      <c r="Q6" s="87"/>
      <c r="R6" s="87"/>
      <c r="S6" s="87"/>
      <c r="T6" s="87"/>
      <c r="U6" s="87"/>
      <c r="V6" s="87"/>
      <c r="W6" s="87"/>
      <c r="X6" s="87"/>
      <c r="Y6" s="87"/>
      <c r="Z6" s="87"/>
      <c r="AA6" s="437"/>
      <c r="AC6" s="575" t="s">
        <v>558</v>
      </c>
      <c r="AD6" s="681">
        <f>BD6</f>
        <v>0.47250698974836908</v>
      </c>
      <c r="AE6" s="681">
        <f>BE6</f>
        <v>0.43429636533084809</v>
      </c>
      <c r="AF6" s="681">
        <f>BF6</f>
        <v>9.3196644920782848E-2</v>
      </c>
      <c r="AH6" s="575" t="s">
        <v>558</v>
      </c>
      <c r="AI6" s="689">
        <f>BI6</f>
        <v>507</v>
      </c>
      <c r="AJ6" s="689">
        <f>BJ6</f>
        <v>466</v>
      </c>
      <c r="AK6" s="689">
        <f>BK6</f>
        <v>100</v>
      </c>
      <c r="AL6" s="689">
        <f>BL6</f>
        <v>1073</v>
      </c>
      <c r="AN6" s="336" t="s">
        <v>754</v>
      </c>
      <c r="AP6" s="779" t="s">
        <v>714</v>
      </c>
      <c r="AQ6" s="779" t="s">
        <v>697</v>
      </c>
      <c r="AR6" s="779" t="s">
        <v>715</v>
      </c>
      <c r="AS6" s="336" t="s">
        <v>768</v>
      </c>
      <c r="BC6" s="575" t="s">
        <v>558</v>
      </c>
      <c r="BD6" s="72">
        <f>+BI6/$BL6</f>
        <v>0.47250698974836908</v>
      </c>
      <c r="BE6" s="72">
        <f>+BJ6/$BL6</f>
        <v>0.43429636533084809</v>
      </c>
      <c r="BF6" s="72">
        <f>+BK6/$BL6</f>
        <v>9.3196644920782848E-2</v>
      </c>
      <c r="BH6" s="575" t="s">
        <v>558</v>
      </c>
      <c r="BI6" s="75">
        <f>+集計・資料②!AP33</f>
        <v>507</v>
      </c>
      <c r="BJ6" s="75">
        <f>+集計・資料②!AQ33</f>
        <v>466</v>
      </c>
      <c r="BK6" s="75">
        <f>+集計・資料②!AR33</f>
        <v>100</v>
      </c>
      <c r="BL6" s="75">
        <f>+SUM(BI6:BK6)</f>
        <v>1073</v>
      </c>
    </row>
    <row r="7" spans="1:64">
      <c r="B7" s="849"/>
      <c r="C7" s="849"/>
      <c r="D7" s="849"/>
      <c r="E7" s="849"/>
      <c r="F7" s="849"/>
      <c r="G7" s="849"/>
      <c r="H7" s="849"/>
      <c r="I7" s="849"/>
      <c r="J7" s="849"/>
      <c r="K7" s="849"/>
      <c r="L7" s="849"/>
      <c r="N7" s="436"/>
      <c r="O7" s="87"/>
      <c r="P7" s="87"/>
      <c r="Q7" s="87"/>
      <c r="R7" s="87"/>
      <c r="S7" s="87"/>
      <c r="T7" s="87"/>
      <c r="U7" s="87"/>
      <c r="V7" s="87"/>
      <c r="W7" s="87"/>
      <c r="X7" s="87"/>
      <c r="Y7" s="87"/>
      <c r="Z7" s="87"/>
      <c r="AA7" s="437"/>
      <c r="AK7" s="87"/>
      <c r="AL7" s="87"/>
      <c r="AP7" s="779"/>
      <c r="AQ7" s="779"/>
      <c r="AR7" s="779"/>
      <c r="BK7" s="87"/>
      <c r="BL7" s="87"/>
    </row>
    <row r="8" spans="1:64">
      <c r="B8" s="849"/>
      <c r="C8" s="849"/>
      <c r="D8" s="849"/>
      <c r="E8" s="849"/>
      <c r="F8" s="849"/>
      <c r="G8" s="849"/>
      <c r="H8" s="849"/>
      <c r="I8" s="849"/>
      <c r="J8" s="849"/>
      <c r="K8" s="849"/>
      <c r="L8" s="849"/>
      <c r="N8" s="436"/>
      <c r="O8" s="87"/>
      <c r="P8" s="87"/>
      <c r="Q8" s="87"/>
      <c r="R8" s="87"/>
      <c r="S8" s="87"/>
      <c r="T8" s="87"/>
      <c r="U8" s="87"/>
      <c r="V8" s="87"/>
      <c r="W8" s="87"/>
      <c r="X8" s="87"/>
      <c r="Y8" s="87"/>
      <c r="Z8" s="87"/>
      <c r="AA8" s="437"/>
      <c r="AC8" s="26" t="s">
        <v>629</v>
      </c>
      <c r="AH8" s="26" t="s">
        <v>90</v>
      </c>
      <c r="AK8" s="87"/>
      <c r="AL8" s="87"/>
      <c r="AN8" s="336" t="str">
        <f>CONCATENATE(AN6,AP6,AQ6,AR6,AS6,AN7,AP7,AQ7,AR7,AS7)</f>
        <v>業種別では、「医療・福祉」「情報通信業」「教育・学習支援業」で、「ある」と回答した割合が高い。</v>
      </c>
      <c r="BC8" s="26" t="s">
        <v>429</v>
      </c>
      <c r="BH8" s="26" t="s">
        <v>90</v>
      </c>
      <c r="BK8" s="87"/>
      <c r="BL8" s="87"/>
    </row>
    <row r="9" spans="1:64">
      <c r="B9" s="849"/>
      <c r="C9" s="849"/>
      <c r="D9" s="849"/>
      <c r="E9" s="849"/>
      <c r="F9" s="849"/>
      <c r="G9" s="849"/>
      <c r="H9" s="849"/>
      <c r="I9" s="849"/>
      <c r="J9" s="849"/>
      <c r="K9" s="849"/>
      <c r="L9" s="849"/>
      <c r="N9" s="436"/>
      <c r="O9" s="87"/>
      <c r="P9" s="87"/>
      <c r="Q9" s="87"/>
      <c r="R9" s="87"/>
      <c r="S9" s="87"/>
      <c r="T9" s="87"/>
      <c r="U9" s="87"/>
      <c r="V9" s="87"/>
      <c r="W9" s="87"/>
      <c r="X9" s="87"/>
      <c r="Y9" s="87"/>
      <c r="Z9" s="87"/>
      <c r="AA9" s="437"/>
      <c r="AK9" s="87"/>
      <c r="AL9" s="87"/>
      <c r="AN9" s="336" t="s">
        <v>698</v>
      </c>
      <c r="BK9" s="87"/>
      <c r="BL9" s="87"/>
    </row>
    <row r="10" spans="1:64">
      <c r="B10" s="849"/>
      <c r="C10" s="849"/>
      <c r="D10" s="849"/>
      <c r="E10" s="849"/>
      <c r="F10" s="849"/>
      <c r="G10" s="849"/>
      <c r="H10" s="849"/>
      <c r="I10" s="849"/>
      <c r="J10" s="849"/>
      <c r="K10" s="849"/>
      <c r="L10" s="849"/>
      <c r="N10" s="436"/>
      <c r="O10" s="87"/>
      <c r="P10" s="87"/>
      <c r="Q10" s="87"/>
      <c r="R10" s="87"/>
      <c r="S10" s="87"/>
      <c r="T10" s="87"/>
      <c r="U10" s="87"/>
      <c r="V10" s="87"/>
      <c r="W10" s="87"/>
      <c r="X10" s="87"/>
      <c r="Y10" s="87"/>
      <c r="Z10" s="87"/>
      <c r="AA10" s="437"/>
      <c r="AC10" s="575" t="s">
        <v>550</v>
      </c>
      <c r="AD10" s="575" t="s">
        <v>443</v>
      </c>
      <c r="AE10" s="575" t="s">
        <v>266</v>
      </c>
      <c r="AF10" s="575" t="s">
        <v>401</v>
      </c>
      <c r="AH10" s="575" t="s">
        <v>550</v>
      </c>
      <c r="AI10" s="575" t="s">
        <v>443</v>
      </c>
      <c r="AJ10" s="575" t="s">
        <v>266</v>
      </c>
      <c r="AK10" s="575" t="s">
        <v>401</v>
      </c>
      <c r="AL10" s="575" t="s">
        <v>558</v>
      </c>
      <c r="AN10" s="336" t="s">
        <v>837</v>
      </c>
      <c r="BC10" s="575" t="s">
        <v>550</v>
      </c>
      <c r="BD10" s="576" t="s">
        <v>427</v>
      </c>
      <c r="BE10" s="576" t="s">
        <v>428</v>
      </c>
      <c r="BF10" s="575" t="s">
        <v>401</v>
      </c>
      <c r="BH10" s="575" t="s">
        <v>550</v>
      </c>
      <c r="BI10" s="576" t="s">
        <v>427</v>
      </c>
      <c r="BJ10" s="576" t="s">
        <v>428</v>
      </c>
      <c r="BK10" s="575" t="s">
        <v>401</v>
      </c>
      <c r="BL10" s="575" t="s">
        <v>558</v>
      </c>
    </row>
    <row r="11" spans="1:64">
      <c r="B11" s="849"/>
      <c r="C11" s="849"/>
      <c r="D11" s="849"/>
      <c r="E11" s="849"/>
      <c r="F11" s="849"/>
      <c r="G11" s="849"/>
      <c r="H11" s="849"/>
      <c r="I11" s="849"/>
      <c r="J11" s="849"/>
      <c r="K11" s="849"/>
      <c r="L11" s="849"/>
      <c r="N11" s="436"/>
      <c r="O11" s="87"/>
      <c r="P11" s="87"/>
      <c r="Q11" s="87"/>
      <c r="R11" s="87"/>
      <c r="S11" s="87"/>
      <c r="T11" s="87"/>
      <c r="U11" s="87"/>
      <c r="V11" s="87"/>
      <c r="W11" s="87"/>
      <c r="X11" s="87"/>
      <c r="Y11" s="87"/>
      <c r="Z11" s="87"/>
      <c r="AA11" s="437"/>
      <c r="AC11" s="573" t="s">
        <v>403</v>
      </c>
      <c r="AD11" s="690">
        <f>BD23</f>
        <v>0.38325991189427311</v>
      </c>
      <c r="AE11" s="681">
        <f>BE23</f>
        <v>0.43612334801762115</v>
      </c>
      <c r="AF11" s="681">
        <f>BF23</f>
        <v>0.18061674008810572</v>
      </c>
      <c r="AH11" s="573" t="s">
        <v>403</v>
      </c>
      <c r="AI11" s="702">
        <f>BI23</f>
        <v>87</v>
      </c>
      <c r="AJ11" s="702">
        <f>BJ23</f>
        <v>99</v>
      </c>
      <c r="AK11" s="702">
        <f>BK23</f>
        <v>41</v>
      </c>
      <c r="AL11" s="702">
        <f>BL23</f>
        <v>227</v>
      </c>
      <c r="BC11" s="573" t="s">
        <v>557</v>
      </c>
      <c r="BD11" s="72" t="e">
        <f>+BI11/$BL11</f>
        <v>#DIV/0!</v>
      </c>
      <c r="BE11" s="72" t="e">
        <f>+BJ11/$BL11</f>
        <v>#DIV/0!</v>
      </c>
      <c r="BF11" s="72" t="e">
        <f>+BK11/$BL11</f>
        <v>#DIV/0!</v>
      </c>
      <c r="BH11" s="573" t="s">
        <v>557</v>
      </c>
      <c r="BI11" s="236">
        <f>+集計・資料②!AP7</f>
        <v>0</v>
      </c>
      <c r="BJ11" s="236">
        <f>+集計・資料②!AQ7</f>
        <v>0</v>
      </c>
      <c r="BK11" s="236">
        <f>+集計・資料②!AR7</f>
        <v>0</v>
      </c>
      <c r="BL11" s="75">
        <f>+SUM(BI11:BK11)</f>
        <v>0</v>
      </c>
    </row>
    <row r="12" spans="1:64">
      <c r="B12" s="849"/>
      <c r="C12" s="849"/>
      <c r="D12" s="849"/>
      <c r="E12" s="849"/>
      <c r="F12" s="849"/>
      <c r="G12" s="849"/>
      <c r="H12" s="849"/>
      <c r="I12" s="849"/>
      <c r="J12" s="849"/>
      <c r="K12" s="849"/>
      <c r="L12" s="849"/>
      <c r="N12" s="436"/>
      <c r="O12" s="87"/>
      <c r="P12" s="87"/>
      <c r="Q12" s="87"/>
      <c r="R12" s="87"/>
      <c r="S12" s="87"/>
      <c r="T12" s="87"/>
      <c r="U12" s="87"/>
      <c r="V12" s="87"/>
      <c r="W12" s="87"/>
      <c r="X12" s="87"/>
      <c r="Y12" s="87"/>
      <c r="Z12" s="87"/>
      <c r="AA12" s="437"/>
      <c r="AC12" s="683" t="s">
        <v>404</v>
      </c>
      <c r="AD12" s="690">
        <f>BD22</f>
        <v>0.44311377245508982</v>
      </c>
      <c r="AE12" s="681">
        <f>BE22</f>
        <v>0.47904191616766467</v>
      </c>
      <c r="AF12" s="681">
        <f>BF22</f>
        <v>7.7844311377245512E-2</v>
      </c>
      <c r="AH12" s="683" t="s">
        <v>404</v>
      </c>
      <c r="AI12" s="702">
        <f>BI22</f>
        <v>74</v>
      </c>
      <c r="AJ12" s="702">
        <f>BJ22</f>
        <v>80</v>
      </c>
      <c r="AK12" s="702">
        <f>BK22</f>
        <v>13</v>
      </c>
      <c r="AL12" s="702">
        <f>BL22</f>
        <v>167</v>
      </c>
      <c r="BC12" s="574" t="s">
        <v>544</v>
      </c>
      <c r="BD12" s="72">
        <f t="shared" ref="BD12:BF23" si="0">+BI12/$BL12</f>
        <v>0.49532710280373832</v>
      </c>
      <c r="BE12" s="72">
        <f t="shared" si="0"/>
        <v>0.3925233644859813</v>
      </c>
      <c r="BF12" s="72">
        <f t="shared" si="0"/>
        <v>0.11214953271028037</v>
      </c>
      <c r="BH12" s="574" t="s">
        <v>544</v>
      </c>
      <c r="BI12" s="236">
        <f>+集計・資料②!AP9</f>
        <v>53</v>
      </c>
      <c r="BJ12" s="236">
        <f>+集計・資料②!AQ9</f>
        <v>42</v>
      </c>
      <c r="BK12" s="236">
        <f>+集計・資料②!AR9</f>
        <v>12</v>
      </c>
      <c r="BL12" s="75">
        <f>+SUM(BI12:BK12)</f>
        <v>107</v>
      </c>
    </row>
    <row r="13" spans="1:64">
      <c r="B13" s="849"/>
      <c r="C13" s="849"/>
      <c r="D13" s="849"/>
      <c r="E13" s="849"/>
      <c r="F13" s="849"/>
      <c r="G13" s="849"/>
      <c r="H13" s="849"/>
      <c r="I13" s="849"/>
      <c r="J13" s="849"/>
      <c r="K13" s="849"/>
      <c r="L13" s="849"/>
      <c r="N13" s="436"/>
      <c r="O13" s="87"/>
      <c r="P13" s="87"/>
      <c r="Q13" s="87"/>
      <c r="R13" s="87"/>
      <c r="S13" s="87"/>
      <c r="T13" s="87"/>
      <c r="U13" s="87"/>
      <c r="V13" s="87"/>
      <c r="W13" s="87"/>
      <c r="X13" s="87"/>
      <c r="Y13" s="87"/>
      <c r="Z13" s="87"/>
      <c r="AA13" s="437"/>
      <c r="AC13" s="573" t="s">
        <v>405</v>
      </c>
      <c r="AD13" s="757">
        <f>BD21</f>
        <v>0.66666666666666663</v>
      </c>
      <c r="AE13" s="681">
        <f>BE21</f>
        <v>0.16666666666666666</v>
      </c>
      <c r="AF13" s="681">
        <f>BF21</f>
        <v>0.16666666666666666</v>
      </c>
      <c r="AH13" s="573" t="s">
        <v>405</v>
      </c>
      <c r="AI13" s="702">
        <f>BI21</f>
        <v>4</v>
      </c>
      <c r="AJ13" s="702">
        <f>BJ21</f>
        <v>1</v>
      </c>
      <c r="AK13" s="702">
        <f>BK21</f>
        <v>1</v>
      </c>
      <c r="AL13" s="702">
        <f>BL21</f>
        <v>6</v>
      </c>
      <c r="BC13" s="574" t="s">
        <v>545</v>
      </c>
      <c r="BD13" s="72">
        <f t="shared" si="0"/>
        <v>0.5934959349593496</v>
      </c>
      <c r="BE13" s="72">
        <f t="shared" si="0"/>
        <v>0.34146341463414637</v>
      </c>
      <c r="BF13" s="72">
        <f t="shared" si="0"/>
        <v>6.5040650406504072E-2</v>
      </c>
      <c r="BH13" s="574" t="s">
        <v>545</v>
      </c>
      <c r="BI13" s="236">
        <f>+集計・資料②!AP11</f>
        <v>73</v>
      </c>
      <c r="BJ13" s="236">
        <f>+集計・資料②!AQ11</f>
        <v>42</v>
      </c>
      <c r="BK13" s="236">
        <f>+集計・資料②!AR11</f>
        <v>8</v>
      </c>
      <c r="BL13" s="75">
        <f t="shared" ref="BL13:BL23" si="1">+SUM(BI13:BK13)</f>
        <v>123</v>
      </c>
    </row>
    <row r="14" spans="1:64" ht="12">
      <c r="B14" s="849"/>
      <c r="C14" s="849"/>
      <c r="D14" s="849"/>
      <c r="E14" s="849"/>
      <c r="F14" s="849"/>
      <c r="G14" s="849"/>
      <c r="H14" s="849"/>
      <c r="I14" s="849"/>
      <c r="J14" s="849"/>
      <c r="K14" s="849"/>
      <c r="L14" s="849"/>
      <c r="N14" s="436"/>
      <c r="O14" s="87"/>
      <c r="P14" s="87"/>
      <c r="Q14" s="87"/>
      <c r="R14" s="87"/>
      <c r="S14" s="87"/>
      <c r="T14" s="87"/>
      <c r="U14" s="87"/>
      <c r="V14" s="87"/>
      <c r="W14" s="87"/>
      <c r="X14" s="87"/>
      <c r="Y14" s="87"/>
      <c r="Z14" s="87"/>
      <c r="AA14" s="437"/>
      <c r="AC14" s="683" t="s">
        <v>406</v>
      </c>
      <c r="AD14" s="690">
        <f>BD20</f>
        <v>0.38461538461538464</v>
      </c>
      <c r="AE14" s="681">
        <f>BE20</f>
        <v>0.61538461538461542</v>
      </c>
      <c r="AF14" s="681">
        <f>BF20</f>
        <v>0</v>
      </c>
      <c r="AH14" s="683" t="s">
        <v>406</v>
      </c>
      <c r="AI14" s="702">
        <f>BI20</f>
        <v>5</v>
      </c>
      <c r="AJ14" s="702">
        <f>BJ20</f>
        <v>8</v>
      </c>
      <c r="AK14" s="702">
        <f>BK20</f>
        <v>0</v>
      </c>
      <c r="AL14" s="702">
        <f>BL20</f>
        <v>13</v>
      </c>
      <c r="AN14" s="780" t="s">
        <v>699</v>
      </c>
      <c r="AO14" s="781"/>
      <c r="AP14" s="781"/>
      <c r="AQ14" s="781"/>
      <c r="AR14" s="781"/>
      <c r="AS14" s="781"/>
      <c r="AT14" s="781"/>
      <c r="AU14" s="781"/>
      <c r="AV14" s="781"/>
      <c r="AW14" s="781"/>
      <c r="AX14" s="781"/>
      <c r="AY14" s="781"/>
      <c r="BC14" s="574" t="s">
        <v>543</v>
      </c>
      <c r="BD14" s="72">
        <f t="shared" si="0"/>
        <v>0.65217391304347827</v>
      </c>
      <c r="BE14" s="72">
        <f t="shared" si="0"/>
        <v>0.34782608695652173</v>
      </c>
      <c r="BF14" s="72">
        <f t="shared" si="0"/>
        <v>0</v>
      </c>
      <c r="BH14" s="574" t="s">
        <v>543</v>
      </c>
      <c r="BI14" s="236">
        <f>+集計・資料②!AP13</f>
        <v>15</v>
      </c>
      <c r="BJ14" s="236">
        <f>+集計・資料②!AQ13</f>
        <v>8</v>
      </c>
      <c r="BK14" s="236">
        <f>+集計・資料②!AR13</f>
        <v>0</v>
      </c>
      <c r="BL14" s="75">
        <f t="shared" si="1"/>
        <v>23</v>
      </c>
    </row>
    <row r="15" spans="1:64" ht="10.5" customHeight="1">
      <c r="B15" s="849"/>
      <c r="C15" s="849"/>
      <c r="D15" s="849"/>
      <c r="E15" s="849"/>
      <c r="F15" s="849"/>
      <c r="G15" s="849"/>
      <c r="H15" s="849"/>
      <c r="I15" s="849"/>
      <c r="J15" s="849"/>
      <c r="K15" s="849"/>
      <c r="L15" s="849"/>
      <c r="N15" s="436"/>
      <c r="O15" s="87"/>
      <c r="P15" s="87"/>
      <c r="Q15" s="87"/>
      <c r="R15" s="87"/>
      <c r="S15" s="87"/>
      <c r="T15" s="87"/>
      <c r="U15" s="87"/>
      <c r="V15" s="87"/>
      <c r="W15" s="87"/>
      <c r="X15" s="87"/>
      <c r="Y15" s="87"/>
      <c r="Z15" s="87"/>
      <c r="AA15" s="437"/>
      <c r="AC15" s="573" t="s">
        <v>407</v>
      </c>
      <c r="AD15" s="690">
        <f>BD19</f>
        <v>0.35789473684210527</v>
      </c>
      <c r="AE15" s="681">
        <f>BE19</f>
        <v>0.55263157894736847</v>
      </c>
      <c r="AF15" s="681">
        <f>BF19</f>
        <v>8.9473684210526316E-2</v>
      </c>
      <c r="AH15" s="573" t="s">
        <v>407</v>
      </c>
      <c r="AI15" s="702">
        <f>BI19</f>
        <v>68</v>
      </c>
      <c r="AJ15" s="702">
        <f>BJ19</f>
        <v>105</v>
      </c>
      <c r="AK15" s="702">
        <f>BK19</f>
        <v>17</v>
      </c>
      <c r="AL15" s="702">
        <f>BL19</f>
        <v>190</v>
      </c>
      <c r="AN15" s="833" t="str">
        <f>CONCATENATE("　",AN4,CHAR(10),"　",AN8,CHAR(10),"　",AN10)</f>
        <v>　臨時従業員（派遣職員）・パートタイム労働者の常用従業員への転換はあるかという質問に対し「ある」と回答した事業所は全体で47.3%となった。
　業種別では、「医療・福祉」「情報通信業」「教育・学習支援業」で、「ある」と回答した割合が高い。
　規模別では「10人以上」の事業所で、あると回答した割合が高い。</v>
      </c>
      <c r="AO15" s="833"/>
      <c r="AP15" s="833"/>
      <c r="AQ15" s="833"/>
      <c r="AR15" s="833"/>
      <c r="AS15" s="833"/>
      <c r="AT15" s="833"/>
      <c r="AU15" s="833"/>
      <c r="AV15" s="833"/>
      <c r="AW15" s="833"/>
      <c r="AX15" s="833"/>
      <c r="AY15" s="833"/>
      <c r="BC15" s="574" t="s">
        <v>542</v>
      </c>
      <c r="BD15" s="72">
        <f t="shared" si="0"/>
        <v>0.70666666666666667</v>
      </c>
      <c r="BE15" s="72">
        <f t="shared" si="0"/>
        <v>0.28666666666666668</v>
      </c>
      <c r="BF15" s="72">
        <f t="shared" si="0"/>
        <v>6.6666666666666671E-3</v>
      </c>
      <c r="BH15" s="574" t="s">
        <v>542</v>
      </c>
      <c r="BI15" s="236">
        <f>+集計・資料②!AP15</f>
        <v>106</v>
      </c>
      <c r="BJ15" s="236">
        <f>+集計・資料②!AQ15</f>
        <v>43</v>
      </c>
      <c r="BK15" s="236">
        <f>+集計・資料②!AR15</f>
        <v>1</v>
      </c>
      <c r="BL15" s="75">
        <f t="shared" si="1"/>
        <v>150</v>
      </c>
    </row>
    <row r="16" spans="1:64">
      <c r="B16" s="849"/>
      <c r="C16" s="849"/>
      <c r="D16" s="849"/>
      <c r="E16" s="849"/>
      <c r="F16" s="849"/>
      <c r="G16" s="849"/>
      <c r="H16" s="849"/>
      <c r="I16" s="849"/>
      <c r="J16" s="849"/>
      <c r="K16" s="849"/>
      <c r="L16" s="849"/>
      <c r="N16" s="438"/>
      <c r="O16" s="439"/>
      <c r="P16" s="439"/>
      <c r="Q16" s="439"/>
      <c r="R16" s="439"/>
      <c r="S16" s="439"/>
      <c r="T16" s="439"/>
      <c r="U16" s="439"/>
      <c r="V16" s="439"/>
      <c r="W16" s="439"/>
      <c r="X16" s="439"/>
      <c r="Y16" s="439"/>
      <c r="Z16" s="439"/>
      <c r="AA16" s="440"/>
      <c r="AC16" s="683" t="s">
        <v>408</v>
      </c>
      <c r="AD16" s="690">
        <f>BD18</f>
        <v>0.4375</v>
      </c>
      <c r="AE16" s="681">
        <f>BE18</f>
        <v>0.5</v>
      </c>
      <c r="AF16" s="681">
        <f>BF18</f>
        <v>6.25E-2</v>
      </c>
      <c r="AH16" s="683" t="s">
        <v>408</v>
      </c>
      <c r="AI16" s="702">
        <f>BI18</f>
        <v>7</v>
      </c>
      <c r="AJ16" s="702">
        <f>BJ18</f>
        <v>8</v>
      </c>
      <c r="AK16" s="702">
        <f>BK18</f>
        <v>1</v>
      </c>
      <c r="AL16" s="702">
        <f>BL18</f>
        <v>16</v>
      </c>
      <c r="AN16" s="833"/>
      <c r="AO16" s="833"/>
      <c r="AP16" s="833"/>
      <c r="AQ16" s="833"/>
      <c r="AR16" s="833"/>
      <c r="AS16" s="833"/>
      <c r="AT16" s="833"/>
      <c r="AU16" s="833"/>
      <c r="AV16" s="833"/>
      <c r="AW16" s="833"/>
      <c r="AX16" s="833"/>
      <c r="AY16" s="833"/>
      <c r="BC16" s="574" t="s">
        <v>541</v>
      </c>
      <c r="BD16" s="72">
        <f t="shared" si="0"/>
        <v>0.33333333333333331</v>
      </c>
      <c r="BE16" s="72">
        <f t="shared" si="0"/>
        <v>0.5757575757575758</v>
      </c>
      <c r="BF16" s="72">
        <f t="shared" si="0"/>
        <v>9.0909090909090912E-2</v>
      </c>
      <c r="BH16" s="574" t="s">
        <v>541</v>
      </c>
      <c r="BI16" s="236">
        <f>+集計・資料②!AP17</f>
        <v>11</v>
      </c>
      <c r="BJ16" s="236">
        <f>+集計・資料②!AQ17</f>
        <v>19</v>
      </c>
      <c r="BK16" s="236">
        <f>+集計・資料②!AR17</f>
        <v>3</v>
      </c>
      <c r="BL16" s="75">
        <f t="shared" si="1"/>
        <v>33</v>
      </c>
    </row>
    <row r="17" spans="1:65" ht="10.5" customHeight="1">
      <c r="O17" s="87"/>
      <c r="P17" s="87"/>
      <c r="Q17" s="87"/>
      <c r="R17" s="87"/>
      <c r="S17" s="87"/>
      <c r="T17" s="87"/>
      <c r="U17" s="87"/>
      <c r="V17" s="87"/>
      <c r="W17" s="87"/>
      <c r="X17" s="87"/>
      <c r="Y17" s="87"/>
      <c r="Z17" s="87"/>
      <c r="AA17" s="87"/>
      <c r="AC17" s="573" t="s">
        <v>409</v>
      </c>
      <c r="AD17" s="690">
        <f>BD17</f>
        <v>0.22222222222222221</v>
      </c>
      <c r="AE17" s="681">
        <f>BE17</f>
        <v>0.61111111111111116</v>
      </c>
      <c r="AF17" s="681">
        <f>BF17</f>
        <v>0.16666666666666666</v>
      </c>
      <c r="AH17" s="573" t="s">
        <v>409</v>
      </c>
      <c r="AI17" s="702">
        <f>BI17</f>
        <v>4</v>
      </c>
      <c r="AJ17" s="702">
        <f>BJ17</f>
        <v>11</v>
      </c>
      <c r="AK17" s="702">
        <f>BK17</f>
        <v>3</v>
      </c>
      <c r="AL17" s="702">
        <f>BL17</f>
        <v>18</v>
      </c>
      <c r="AN17" s="833"/>
      <c r="AO17" s="833"/>
      <c r="AP17" s="833"/>
      <c r="AQ17" s="833"/>
      <c r="AR17" s="833"/>
      <c r="AS17" s="833"/>
      <c r="AT17" s="833"/>
      <c r="AU17" s="833"/>
      <c r="AV17" s="833"/>
      <c r="AW17" s="833"/>
      <c r="AX17" s="833"/>
      <c r="AY17" s="833"/>
      <c r="BC17" s="574" t="s">
        <v>546</v>
      </c>
      <c r="BD17" s="72">
        <f t="shared" si="0"/>
        <v>0.22222222222222221</v>
      </c>
      <c r="BE17" s="72">
        <f t="shared" si="0"/>
        <v>0.61111111111111116</v>
      </c>
      <c r="BF17" s="72">
        <f t="shared" si="0"/>
        <v>0.16666666666666666</v>
      </c>
      <c r="BH17" s="574" t="s">
        <v>546</v>
      </c>
      <c r="BI17" s="236">
        <f>+集計・資料②!AP19</f>
        <v>4</v>
      </c>
      <c r="BJ17" s="236">
        <f>+集計・資料②!AQ19</f>
        <v>11</v>
      </c>
      <c r="BK17" s="236">
        <f>+集計・資料②!AR19</f>
        <v>3</v>
      </c>
      <c r="BL17" s="75">
        <f t="shared" si="1"/>
        <v>18</v>
      </c>
    </row>
    <row r="18" spans="1:65">
      <c r="A18" s="433"/>
      <c r="B18" s="434"/>
      <c r="C18" s="434"/>
      <c r="D18" s="434"/>
      <c r="E18" s="434"/>
      <c r="F18" s="434"/>
      <c r="G18" s="434"/>
      <c r="H18" s="434"/>
      <c r="I18" s="434"/>
      <c r="J18" s="434"/>
      <c r="K18" s="434"/>
      <c r="L18" s="434"/>
      <c r="M18" s="434"/>
      <c r="N18" s="434"/>
      <c r="O18" s="434"/>
      <c r="P18" s="434"/>
      <c r="Q18" s="434"/>
      <c r="R18" s="434"/>
      <c r="S18" s="434"/>
      <c r="T18" s="434"/>
      <c r="U18" s="434"/>
      <c r="V18" s="434"/>
      <c r="W18" s="434"/>
      <c r="X18" s="434"/>
      <c r="Y18" s="434"/>
      <c r="Z18" s="434"/>
      <c r="AA18" s="435"/>
      <c r="AC18" s="683" t="s">
        <v>410</v>
      </c>
      <c r="AD18" s="690">
        <f>BD16</f>
        <v>0.33333333333333331</v>
      </c>
      <c r="AE18" s="681">
        <f>BE16</f>
        <v>0.5757575757575758</v>
      </c>
      <c r="AF18" s="681">
        <f>BF16</f>
        <v>9.0909090909090912E-2</v>
      </c>
      <c r="AH18" s="683" t="s">
        <v>410</v>
      </c>
      <c r="AI18" s="702">
        <f>BI16</f>
        <v>11</v>
      </c>
      <c r="AJ18" s="702">
        <f>BJ16</f>
        <v>19</v>
      </c>
      <c r="AK18" s="702">
        <f>BK16</f>
        <v>3</v>
      </c>
      <c r="AL18" s="702">
        <f>BL16</f>
        <v>33</v>
      </c>
      <c r="AN18" s="833"/>
      <c r="AO18" s="833"/>
      <c r="AP18" s="833"/>
      <c r="AQ18" s="833"/>
      <c r="AR18" s="833"/>
      <c r="AS18" s="833"/>
      <c r="AT18" s="833"/>
      <c r="AU18" s="833"/>
      <c r="AV18" s="833"/>
      <c r="AW18" s="833"/>
      <c r="AX18" s="833"/>
      <c r="AY18" s="833"/>
      <c r="BC18" s="574" t="s">
        <v>540</v>
      </c>
      <c r="BD18" s="72">
        <f t="shared" si="0"/>
        <v>0.4375</v>
      </c>
      <c r="BE18" s="72">
        <f t="shared" si="0"/>
        <v>0.5</v>
      </c>
      <c r="BF18" s="72">
        <f t="shared" si="0"/>
        <v>6.25E-2</v>
      </c>
      <c r="BH18" s="574" t="s">
        <v>540</v>
      </c>
      <c r="BI18" s="236">
        <f>+集計・資料②!AP21</f>
        <v>7</v>
      </c>
      <c r="BJ18" s="236">
        <f>+集計・資料②!AQ21</f>
        <v>8</v>
      </c>
      <c r="BK18" s="236">
        <f>+集計・資料②!AR21</f>
        <v>1</v>
      </c>
      <c r="BL18" s="75">
        <f t="shared" si="1"/>
        <v>16</v>
      </c>
    </row>
    <row r="19" spans="1:65">
      <c r="A19" s="436"/>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437"/>
      <c r="AC19" s="573" t="s">
        <v>411</v>
      </c>
      <c r="AD19" s="761">
        <f>BD15</f>
        <v>0.70666666666666667</v>
      </c>
      <c r="AE19" s="681">
        <f>BE15</f>
        <v>0.28666666666666668</v>
      </c>
      <c r="AF19" s="681">
        <f>BF15</f>
        <v>6.6666666666666671E-3</v>
      </c>
      <c r="AH19" s="573" t="s">
        <v>411</v>
      </c>
      <c r="AI19" s="702">
        <f>BI15</f>
        <v>106</v>
      </c>
      <c r="AJ19" s="702">
        <f>BJ15</f>
        <v>43</v>
      </c>
      <c r="AK19" s="702">
        <f>BK15</f>
        <v>1</v>
      </c>
      <c r="AL19" s="702">
        <f>BL15</f>
        <v>150</v>
      </c>
      <c r="AN19" s="833"/>
      <c r="AO19" s="833"/>
      <c r="AP19" s="833"/>
      <c r="AQ19" s="833"/>
      <c r="AR19" s="833"/>
      <c r="AS19" s="833"/>
      <c r="AT19" s="833"/>
      <c r="AU19" s="833"/>
      <c r="AV19" s="833"/>
      <c r="AW19" s="833"/>
      <c r="AX19" s="833"/>
      <c r="AY19" s="833"/>
      <c r="BC19" s="574" t="s">
        <v>539</v>
      </c>
      <c r="BD19" s="72">
        <f t="shared" si="0"/>
        <v>0.35789473684210527</v>
      </c>
      <c r="BE19" s="72">
        <f t="shared" si="0"/>
        <v>0.55263157894736847</v>
      </c>
      <c r="BF19" s="72">
        <f t="shared" si="0"/>
        <v>8.9473684210526316E-2</v>
      </c>
      <c r="BH19" s="574" t="s">
        <v>539</v>
      </c>
      <c r="BI19" s="236">
        <f>+集計・資料②!AP23</f>
        <v>68</v>
      </c>
      <c r="BJ19" s="236">
        <f>+集計・資料②!AQ23</f>
        <v>105</v>
      </c>
      <c r="BK19" s="236">
        <f>+集計・資料②!AR23</f>
        <v>17</v>
      </c>
      <c r="BL19" s="75">
        <f t="shared" si="1"/>
        <v>190</v>
      </c>
    </row>
    <row r="20" spans="1:65">
      <c r="A20" s="436"/>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437"/>
      <c r="AC20" s="683" t="s">
        <v>412</v>
      </c>
      <c r="AD20" s="761">
        <f>BD14</f>
        <v>0.65217391304347827</v>
      </c>
      <c r="AE20" s="681">
        <f>BE14</f>
        <v>0.34782608695652173</v>
      </c>
      <c r="AF20" s="681">
        <f>BF14</f>
        <v>0</v>
      </c>
      <c r="AH20" s="683" t="s">
        <v>412</v>
      </c>
      <c r="AI20" s="702">
        <f>BI14</f>
        <v>15</v>
      </c>
      <c r="AJ20" s="702">
        <f>BJ14</f>
        <v>8</v>
      </c>
      <c r="AK20" s="702">
        <f>BK14</f>
        <v>0</v>
      </c>
      <c r="AL20" s="702">
        <f>BL14</f>
        <v>23</v>
      </c>
      <c r="AN20" s="833"/>
      <c r="AO20" s="833"/>
      <c r="AP20" s="833"/>
      <c r="AQ20" s="833"/>
      <c r="AR20" s="833"/>
      <c r="AS20" s="833"/>
      <c r="AT20" s="833"/>
      <c r="AU20" s="833"/>
      <c r="AV20" s="833"/>
      <c r="AW20" s="833"/>
      <c r="AX20" s="833"/>
      <c r="AY20" s="833"/>
      <c r="BC20" s="574" t="s">
        <v>538</v>
      </c>
      <c r="BD20" s="72">
        <f t="shared" si="0"/>
        <v>0.38461538461538464</v>
      </c>
      <c r="BE20" s="72">
        <f t="shared" si="0"/>
        <v>0.61538461538461542</v>
      </c>
      <c r="BF20" s="72">
        <f t="shared" si="0"/>
        <v>0</v>
      </c>
      <c r="BH20" s="574" t="s">
        <v>538</v>
      </c>
      <c r="BI20" s="236">
        <f>+集計・資料②!AP25</f>
        <v>5</v>
      </c>
      <c r="BJ20" s="236">
        <f>+集計・資料②!AQ25</f>
        <v>8</v>
      </c>
      <c r="BK20" s="236">
        <f>+集計・資料②!AR25</f>
        <v>0</v>
      </c>
      <c r="BL20" s="75">
        <f t="shared" si="1"/>
        <v>13</v>
      </c>
    </row>
    <row r="21" spans="1:65">
      <c r="A21" s="436"/>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437"/>
      <c r="AC21" s="573" t="s">
        <v>413</v>
      </c>
      <c r="AD21" s="690">
        <f>BD13</f>
        <v>0.5934959349593496</v>
      </c>
      <c r="AE21" s="681">
        <f>BE13</f>
        <v>0.34146341463414637</v>
      </c>
      <c r="AF21" s="681">
        <f>BF13</f>
        <v>6.5040650406504072E-2</v>
      </c>
      <c r="AH21" s="573" t="s">
        <v>413</v>
      </c>
      <c r="AI21" s="702">
        <f>BI13</f>
        <v>73</v>
      </c>
      <c r="AJ21" s="702">
        <f>BJ13</f>
        <v>42</v>
      </c>
      <c r="AK21" s="702">
        <f>BK13</f>
        <v>8</v>
      </c>
      <c r="AL21" s="702">
        <f>BL13</f>
        <v>123</v>
      </c>
      <c r="AN21" s="833"/>
      <c r="AO21" s="833"/>
      <c r="AP21" s="833"/>
      <c r="AQ21" s="833"/>
      <c r="AR21" s="833"/>
      <c r="AS21" s="833"/>
      <c r="AT21" s="833"/>
      <c r="AU21" s="833"/>
      <c r="AV21" s="833"/>
      <c r="AW21" s="833"/>
      <c r="AX21" s="833"/>
      <c r="AY21" s="833"/>
      <c r="BC21" s="574" t="s">
        <v>537</v>
      </c>
      <c r="BD21" s="72">
        <f t="shared" si="0"/>
        <v>0.66666666666666663</v>
      </c>
      <c r="BE21" s="72">
        <f t="shared" si="0"/>
        <v>0.16666666666666666</v>
      </c>
      <c r="BF21" s="72">
        <f t="shared" si="0"/>
        <v>0.16666666666666666</v>
      </c>
      <c r="BH21" s="574" t="s">
        <v>537</v>
      </c>
      <c r="BI21" s="236">
        <f>+集計・資料②!AP27</f>
        <v>4</v>
      </c>
      <c r="BJ21" s="236">
        <f>+集計・資料②!AQ27</f>
        <v>1</v>
      </c>
      <c r="BK21" s="236">
        <f>+集計・資料②!AR27</f>
        <v>1</v>
      </c>
      <c r="BL21" s="75">
        <f t="shared" si="1"/>
        <v>6</v>
      </c>
    </row>
    <row r="22" spans="1:65">
      <c r="A22" s="436"/>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437"/>
      <c r="AC22" s="683" t="s">
        <v>414</v>
      </c>
      <c r="AD22" s="690">
        <f>BD12</f>
        <v>0.49532710280373832</v>
      </c>
      <c r="AE22" s="681">
        <f>BE12</f>
        <v>0.3925233644859813</v>
      </c>
      <c r="AF22" s="681">
        <f>BF12</f>
        <v>0.11214953271028037</v>
      </c>
      <c r="AH22" s="683" t="s">
        <v>414</v>
      </c>
      <c r="AI22" s="702">
        <f>BI12</f>
        <v>53</v>
      </c>
      <c r="AJ22" s="702">
        <f>BJ12</f>
        <v>42</v>
      </c>
      <c r="AK22" s="702">
        <f>BK12</f>
        <v>12</v>
      </c>
      <c r="AL22" s="702">
        <f>BL12</f>
        <v>107</v>
      </c>
      <c r="AN22" s="833"/>
      <c r="AO22" s="833"/>
      <c r="AP22" s="833"/>
      <c r="AQ22" s="833"/>
      <c r="AR22" s="833"/>
      <c r="AS22" s="833"/>
      <c r="AT22" s="833"/>
      <c r="AU22" s="833"/>
      <c r="AV22" s="833"/>
      <c r="AW22" s="833"/>
      <c r="AX22" s="833"/>
      <c r="AY22" s="833"/>
      <c r="BC22" s="574" t="s">
        <v>547</v>
      </c>
      <c r="BD22" s="72">
        <f t="shared" si="0"/>
        <v>0.44311377245508982</v>
      </c>
      <c r="BE22" s="72">
        <f t="shared" si="0"/>
        <v>0.47904191616766467</v>
      </c>
      <c r="BF22" s="72">
        <f t="shared" si="0"/>
        <v>7.7844311377245512E-2</v>
      </c>
      <c r="BH22" s="574" t="s">
        <v>547</v>
      </c>
      <c r="BI22" s="236">
        <f>+集計・資料②!AP29</f>
        <v>74</v>
      </c>
      <c r="BJ22" s="236">
        <f>+集計・資料②!AQ29</f>
        <v>80</v>
      </c>
      <c r="BK22" s="236">
        <f>+集計・資料②!AR29</f>
        <v>13</v>
      </c>
      <c r="BL22" s="75">
        <f t="shared" si="1"/>
        <v>167</v>
      </c>
    </row>
    <row r="23" spans="1:65">
      <c r="A23" s="436"/>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437"/>
      <c r="AC23" s="573" t="s">
        <v>23</v>
      </c>
      <c r="AD23" s="681" t="e">
        <f>BD11</f>
        <v>#DIV/0!</v>
      </c>
      <c r="AE23" s="681" t="e">
        <f>BE11</f>
        <v>#DIV/0!</v>
      </c>
      <c r="AF23" s="681" t="e">
        <f>BF11</f>
        <v>#DIV/0!</v>
      </c>
      <c r="AH23" s="573" t="s">
        <v>23</v>
      </c>
      <c r="AI23" s="702">
        <f>BI11</f>
        <v>0</v>
      </c>
      <c r="AJ23" s="702">
        <f>BJ11</f>
        <v>0</v>
      </c>
      <c r="AK23" s="702">
        <f>BK11</f>
        <v>0</v>
      </c>
      <c r="AL23" s="702">
        <f>BL11</f>
        <v>0</v>
      </c>
      <c r="AN23" s="833"/>
      <c r="AO23" s="833"/>
      <c r="AP23" s="833"/>
      <c r="AQ23" s="833"/>
      <c r="AR23" s="833"/>
      <c r="AS23" s="833"/>
      <c r="AT23" s="833"/>
      <c r="AU23" s="833"/>
      <c r="AV23" s="833"/>
      <c r="AW23" s="833"/>
      <c r="AX23" s="833"/>
      <c r="AY23" s="833"/>
      <c r="BC23" s="574" t="s">
        <v>548</v>
      </c>
      <c r="BD23" s="72">
        <f t="shared" si="0"/>
        <v>0.38325991189427311</v>
      </c>
      <c r="BE23" s="72">
        <f t="shared" si="0"/>
        <v>0.43612334801762115</v>
      </c>
      <c r="BF23" s="72">
        <f t="shared" si="0"/>
        <v>0.18061674008810572</v>
      </c>
      <c r="BH23" s="574" t="s">
        <v>548</v>
      </c>
      <c r="BI23" s="236">
        <f>+集計・資料②!AP31</f>
        <v>87</v>
      </c>
      <c r="BJ23" s="236">
        <f>+集計・資料②!AQ31</f>
        <v>99</v>
      </c>
      <c r="BK23" s="236">
        <f>+集計・資料②!AR31</f>
        <v>41</v>
      </c>
      <c r="BL23" s="75">
        <f t="shared" si="1"/>
        <v>227</v>
      </c>
    </row>
    <row r="24" spans="1:65">
      <c r="A24" s="436"/>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437"/>
      <c r="AH24" s="575" t="s">
        <v>556</v>
      </c>
      <c r="AI24" s="702">
        <f>SUM(AI11:AI23)</f>
        <v>507</v>
      </c>
      <c r="AJ24" s="702">
        <f>SUM(AJ11:AJ23)</f>
        <v>466</v>
      </c>
      <c r="AK24" s="702">
        <f>SUM(AK11:AK23)</f>
        <v>100</v>
      </c>
      <c r="AL24" s="702">
        <f>SUM(AL11:AL23)</f>
        <v>1073</v>
      </c>
      <c r="AN24" s="833"/>
      <c r="AO24" s="833"/>
      <c r="AP24" s="833"/>
      <c r="AQ24" s="833"/>
      <c r="AR24" s="833"/>
      <c r="AS24" s="833"/>
      <c r="AT24" s="833"/>
      <c r="AU24" s="833"/>
      <c r="AV24" s="833"/>
      <c r="AW24" s="833"/>
      <c r="AX24" s="833"/>
      <c r="AY24" s="833"/>
      <c r="BH24" s="575" t="s">
        <v>556</v>
      </c>
      <c r="BI24" s="236">
        <f>SUM(BI11:BI23)</f>
        <v>507</v>
      </c>
      <c r="BJ24" s="236">
        <f>SUM(BJ11:BJ23)</f>
        <v>466</v>
      </c>
      <c r="BK24" s="236">
        <f>SUM(BK11:BK23)</f>
        <v>100</v>
      </c>
      <c r="BL24" s="75">
        <f>+SUM(BI24:BK24)</f>
        <v>1073</v>
      </c>
    </row>
    <row r="25" spans="1:65">
      <c r="A25" s="436"/>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437"/>
      <c r="AK25" s="87"/>
      <c r="AL25" s="87"/>
      <c r="AN25" s="833"/>
      <c r="AO25" s="833"/>
      <c r="AP25" s="833"/>
      <c r="AQ25" s="833"/>
      <c r="AR25" s="833"/>
      <c r="AS25" s="833"/>
      <c r="AT25" s="833"/>
      <c r="AU25" s="833"/>
      <c r="AV25" s="833"/>
      <c r="AW25" s="833"/>
      <c r="AX25" s="833"/>
      <c r="AY25" s="833"/>
      <c r="BK25" s="87"/>
      <c r="BL25" s="87"/>
    </row>
    <row r="26" spans="1:65" ht="10.5" customHeight="1">
      <c r="A26" s="436"/>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437"/>
      <c r="AC26" s="880" t="s">
        <v>615</v>
      </c>
      <c r="AD26" s="880"/>
      <c r="AE26" s="880"/>
      <c r="AF26" s="880"/>
      <c r="AH26" s="914" t="s">
        <v>90</v>
      </c>
      <c r="AI26" s="914"/>
      <c r="AJ26" s="914"/>
      <c r="AK26" s="914"/>
      <c r="AL26" s="914"/>
      <c r="AN26" s="833"/>
      <c r="AO26" s="833"/>
      <c r="AP26" s="833"/>
      <c r="AQ26" s="833"/>
      <c r="AR26" s="833"/>
      <c r="AS26" s="833"/>
      <c r="AT26" s="833"/>
      <c r="AU26" s="833"/>
      <c r="AV26" s="833"/>
      <c r="AW26" s="833"/>
      <c r="AX26" s="833"/>
      <c r="AY26" s="833"/>
      <c r="BC26" s="880" t="s">
        <v>615</v>
      </c>
      <c r="BD26" s="880"/>
      <c r="BE26" s="880"/>
      <c r="BF26" s="880"/>
      <c r="BH26" s="914" t="s">
        <v>90</v>
      </c>
      <c r="BI26" s="914"/>
      <c r="BJ26" s="914"/>
      <c r="BK26" s="914"/>
      <c r="BL26" s="914"/>
      <c r="BM26" s="527"/>
    </row>
    <row r="27" spans="1:65">
      <c r="A27" s="436"/>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437"/>
      <c r="AC27" s="880"/>
      <c r="AD27" s="880"/>
      <c r="AE27" s="880"/>
      <c r="AF27" s="880"/>
      <c r="AH27" s="914"/>
      <c r="AI27" s="914"/>
      <c r="AJ27" s="914"/>
      <c r="AK27" s="914"/>
      <c r="AL27" s="914"/>
      <c r="AN27" s="833"/>
      <c r="AO27" s="833"/>
      <c r="AP27" s="833"/>
      <c r="AQ27" s="833"/>
      <c r="AR27" s="833"/>
      <c r="AS27" s="833"/>
      <c r="AT27" s="833"/>
      <c r="AU27" s="833"/>
      <c r="AV27" s="833"/>
      <c r="AW27" s="833"/>
      <c r="AX27" s="833"/>
      <c r="AY27" s="833"/>
      <c r="BC27" s="880"/>
      <c r="BD27" s="880"/>
      <c r="BE27" s="880"/>
      <c r="BF27" s="880"/>
      <c r="BH27" s="914"/>
      <c r="BI27" s="914"/>
      <c r="BJ27" s="914"/>
      <c r="BK27" s="914"/>
      <c r="BL27" s="914"/>
      <c r="BM27" s="87"/>
    </row>
    <row r="28" spans="1:65">
      <c r="A28" s="436"/>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437"/>
    </row>
    <row r="29" spans="1:65">
      <c r="A29" s="436"/>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437"/>
      <c r="AC29" s="575" t="s">
        <v>8</v>
      </c>
      <c r="AD29" s="575" t="s">
        <v>443</v>
      </c>
      <c r="AE29" s="575" t="s">
        <v>266</v>
      </c>
      <c r="AF29" s="575" t="s">
        <v>401</v>
      </c>
      <c r="AH29" s="575" t="s">
        <v>8</v>
      </c>
      <c r="AI29" s="575" t="s">
        <v>443</v>
      </c>
      <c r="AJ29" s="575" t="s">
        <v>266</v>
      </c>
      <c r="AK29" s="575" t="s">
        <v>401</v>
      </c>
      <c r="AL29" s="575" t="s">
        <v>558</v>
      </c>
      <c r="BC29" s="575" t="s">
        <v>8</v>
      </c>
      <c r="BD29" s="576" t="s">
        <v>427</v>
      </c>
      <c r="BE29" s="576" t="s">
        <v>428</v>
      </c>
      <c r="BF29" s="575" t="s">
        <v>401</v>
      </c>
      <c r="BH29" s="575" t="s">
        <v>8</v>
      </c>
      <c r="BI29" s="576" t="s">
        <v>427</v>
      </c>
      <c r="BJ29" s="576" t="s">
        <v>428</v>
      </c>
      <c r="BK29" s="575" t="s">
        <v>401</v>
      </c>
      <c r="BL29" s="575" t="s">
        <v>558</v>
      </c>
    </row>
    <row r="30" spans="1:65">
      <c r="A30" s="436"/>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437"/>
      <c r="AC30" s="577" t="s">
        <v>415</v>
      </c>
      <c r="AD30" s="681">
        <f>BD35</f>
        <v>0.36554621848739494</v>
      </c>
      <c r="AE30" s="681">
        <f>BE35</f>
        <v>0.51470588235294112</v>
      </c>
      <c r="AF30" s="681">
        <f>BF35</f>
        <v>0.11974789915966387</v>
      </c>
      <c r="AH30" s="577" t="s">
        <v>415</v>
      </c>
      <c r="AI30" s="702">
        <f>BI35</f>
        <v>174</v>
      </c>
      <c r="AJ30" s="702">
        <f>BJ35</f>
        <v>245</v>
      </c>
      <c r="AK30" s="702">
        <f>BK35</f>
        <v>57</v>
      </c>
      <c r="AL30" s="702">
        <f>BL35</f>
        <v>476</v>
      </c>
      <c r="BC30" s="577" t="s">
        <v>555</v>
      </c>
      <c r="BD30" s="72">
        <f t="shared" ref="BD30:BF35" si="2">+BI30/$BL30</f>
        <v>0.5714285714285714</v>
      </c>
      <c r="BE30" s="72">
        <f t="shared" si="2"/>
        <v>0.2857142857142857</v>
      </c>
      <c r="BF30" s="72">
        <f t="shared" si="2"/>
        <v>0.14285714285714285</v>
      </c>
      <c r="BH30" s="577" t="s">
        <v>555</v>
      </c>
      <c r="BI30" s="75">
        <f>集計・資料②!AP41</f>
        <v>4</v>
      </c>
      <c r="BJ30" s="75">
        <f>集計・資料②!AQ41</f>
        <v>2</v>
      </c>
      <c r="BK30" s="75">
        <f>集計・資料②!AR41</f>
        <v>1</v>
      </c>
      <c r="BL30" s="75">
        <f t="shared" ref="BL30:BL35" si="3">+SUM(BI30:BK30)</f>
        <v>7</v>
      </c>
    </row>
    <row r="31" spans="1:65">
      <c r="A31" s="436"/>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437"/>
      <c r="AC31" s="577" t="s">
        <v>416</v>
      </c>
      <c r="AD31" s="681">
        <f>BD34</f>
        <v>0.46179401993355484</v>
      </c>
      <c r="AE31" s="681">
        <f>BE34</f>
        <v>0.45514950166112955</v>
      </c>
      <c r="AF31" s="681">
        <f>BF34</f>
        <v>8.3056478405315617E-2</v>
      </c>
      <c r="AH31" s="577" t="s">
        <v>416</v>
      </c>
      <c r="AI31" s="702">
        <f>BI34</f>
        <v>139</v>
      </c>
      <c r="AJ31" s="702">
        <f>BJ34</f>
        <v>137</v>
      </c>
      <c r="AK31" s="702">
        <f>BK34</f>
        <v>25</v>
      </c>
      <c r="AL31" s="702">
        <f>BL34</f>
        <v>301</v>
      </c>
      <c r="BC31" s="577" t="s">
        <v>432</v>
      </c>
      <c r="BD31" s="72">
        <f t="shared" si="2"/>
        <v>0.6428571428571429</v>
      </c>
      <c r="BE31" s="72">
        <f t="shared" si="2"/>
        <v>0.35714285714285715</v>
      </c>
      <c r="BF31" s="72">
        <f t="shared" si="2"/>
        <v>0</v>
      </c>
      <c r="BH31" s="577" t="s">
        <v>432</v>
      </c>
      <c r="BI31" s="75">
        <f>集計・資料②!AP43</f>
        <v>9</v>
      </c>
      <c r="BJ31" s="75">
        <f>集計・資料②!AQ43</f>
        <v>5</v>
      </c>
      <c r="BK31" s="75">
        <f>集計・資料②!AR43</f>
        <v>0</v>
      </c>
      <c r="BL31" s="75">
        <f t="shared" si="3"/>
        <v>14</v>
      </c>
    </row>
    <row r="32" spans="1:65">
      <c r="A32" s="436"/>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437"/>
      <c r="AC32" s="577" t="s">
        <v>417</v>
      </c>
      <c r="AD32" s="761">
        <f>BD33</f>
        <v>0.65432098765432101</v>
      </c>
      <c r="AE32" s="681">
        <f>BE33</f>
        <v>0.2880658436213992</v>
      </c>
      <c r="AF32" s="681">
        <f>BF33</f>
        <v>5.7613168724279837E-2</v>
      </c>
      <c r="AH32" s="577" t="s">
        <v>417</v>
      </c>
      <c r="AI32" s="702">
        <f>BI33</f>
        <v>159</v>
      </c>
      <c r="AJ32" s="702">
        <f>BJ33</f>
        <v>70</v>
      </c>
      <c r="AK32" s="702">
        <f>BK33</f>
        <v>14</v>
      </c>
      <c r="AL32" s="702">
        <f>BL33</f>
        <v>243</v>
      </c>
      <c r="BC32" s="577" t="s">
        <v>433</v>
      </c>
      <c r="BD32" s="72">
        <f t="shared" si="2"/>
        <v>0.6875</v>
      </c>
      <c r="BE32" s="72">
        <f t="shared" si="2"/>
        <v>0.21875</v>
      </c>
      <c r="BF32" s="72">
        <f t="shared" si="2"/>
        <v>9.375E-2</v>
      </c>
      <c r="BH32" s="577" t="s">
        <v>433</v>
      </c>
      <c r="BI32" s="75">
        <f>集計・資料②!AP45</f>
        <v>22</v>
      </c>
      <c r="BJ32" s="75">
        <f>集計・資料②!AQ45</f>
        <v>7</v>
      </c>
      <c r="BK32" s="75">
        <f>集計・資料②!AR45</f>
        <v>3</v>
      </c>
      <c r="BL32" s="75">
        <f t="shared" si="3"/>
        <v>32</v>
      </c>
    </row>
    <row r="33" spans="1:64">
      <c r="A33" s="436"/>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437"/>
      <c r="AC33" s="577" t="s">
        <v>418</v>
      </c>
      <c r="AD33" s="761">
        <f>BD32</f>
        <v>0.6875</v>
      </c>
      <c r="AE33" s="681">
        <f>BE32</f>
        <v>0.21875</v>
      </c>
      <c r="AF33" s="681">
        <f>BF32</f>
        <v>9.375E-2</v>
      </c>
      <c r="AH33" s="577" t="s">
        <v>418</v>
      </c>
      <c r="AI33" s="702">
        <f>BI32</f>
        <v>22</v>
      </c>
      <c r="AJ33" s="702">
        <f>BJ32</f>
        <v>7</v>
      </c>
      <c r="AK33" s="702">
        <f>BK32</f>
        <v>3</v>
      </c>
      <c r="AL33" s="702">
        <f>BL32</f>
        <v>32</v>
      </c>
      <c r="BC33" s="577" t="s">
        <v>434</v>
      </c>
      <c r="BD33" s="72">
        <f t="shared" si="2"/>
        <v>0.65432098765432101</v>
      </c>
      <c r="BE33" s="72">
        <f t="shared" si="2"/>
        <v>0.2880658436213992</v>
      </c>
      <c r="BF33" s="72">
        <f t="shared" si="2"/>
        <v>5.7613168724279837E-2</v>
      </c>
      <c r="BH33" s="577" t="s">
        <v>434</v>
      </c>
      <c r="BI33" s="75">
        <f>集計・資料②!AP47</f>
        <v>159</v>
      </c>
      <c r="BJ33" s="75">
        <f>集計・資料②!AQ47</f>
        <v>70</v>
      </c>
      <c r="BK33" s="75">
        <f>集計・資料②!AR47</f>
        <v>14</v>
      </c>
      <c r="BL33" s="75">
        <f t="shared" si="3"/>
        <v>243</v>
      </c>
    </row>
    <row r="34" spans="1:64">
      <c r="A34" s="436"/>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437"/>
      <c r="AC34" s="577" t="s">
        <v>419</v>
      </c>
      <c r="AD34" s="761">
        <f>BD31</f>
        <v>0.6428571428571429</v>
      </c>
      <c r="AE34" s="681">
        <f>BE31</f>
        <v>0.35714285714285715</v>
      </c>
      <c r="AF34" s="681">
        <f>BF31</f>
        <v>0</v>
      </c>
      <c r="AH34" s="577" t="s">
        <v>419</v>
      </c>
      <c r="AI34" s="702">
        <f>BI31</f>
        <v>9</v>
      </c>
      <c r="AJ34" s="702">
        <f>BJ31</f>
        <v>5</v>
      </c>
      <c r="AK34" s="702">
        <f>BK31</f>
        <v>0</v>
      </c>
      <c r="AL34" s="702">
        <f>BL31</f>
        <v>14</v>
      </c>
      <c r="BC34" s="577" t="s">
        <v>435</v>
      </c>
      <c r="BD34" s="72">
        <f t="shared" si="2"/>
        <v>0.46179401993355484</v>
      </c>
      <c r="BE34" s="72">
        <f t="shared" si="2"/>
        <v>0.45514950166112955</v>
      </c>
      <c r="BF34" s="72">
        <f t="shared" si="2"/>
        <v>8.3056478405315617E-2</v>
      </c>
      <c r="BH34" s="577" t="s">
        <v>435</v>
      </c>
      <c r="BI34" s="75">
        <f>集計・資料②!AP49</f>
        <v>139</v>
      </c>
      <c r="BJ34" s="75">
        <f>集計・資料②!AQ49</f>
        <v>137</v>
      </c>
      <c r="BK34" s="75">
        <f>集計・資料②!AR49</f>
        <v>25</v>
      </c>
      <c r="BL34" s="75">
        <f t="shared" si="3"/>
        <v>301</v>
      </c>
    </row>
    <row r="35" spans="1:64">
      <c r="A35" s="436"/>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437"/>
      <c r="AC35" s="577" t="s">
        <v>420</v>
      </c>
      <c r="AD35" s="761">
        <f>BD30</f>
        <v>0.5714285714285714</v>
      </c>
      <c r="AE35" s="681">
        <f>BE30</f>
        <v>0.2857142857142857</v>
      </c>
      <c r="AF35" s="681">
        <f>BF30</f>
        <v>0.14285714285714285</v>
      </c>
      <c r="AH35" s="577" t="s">
        <v>420</v>
      </c>
      <c r="AI35" s="702">
        <f>BI30</f>
        <v>4</v>
      </c>
      <c r="AJ35" s="702">
        <f>BJ30</f>
        <v>2</v>
      </c>
      <c r="AK35" s="702">
        <f>BK30</f>
        <v>1</v>
      </c>
      <c r="AL35" s="702">
        <f>BL30</f>
        <v>7</v>
      </c>
      <c r="BC35" s="577" t="s">
        <v>436</v>
      </c>
      <c r="BD35" s="72">
        <f t="shared" si="2"/>
        <v>0.36554621848739494</v>
      </c>
      <c r="BE35" s="72">
        <f t="shared" si="2"/>
        <v>0.51470588235294112</v>
      </c>
      <c r="BF35" s="72">
        <f t="shared" si="2"/>
        <v>0.11974789915966387</v>
      </c>
      <c r="BH35" s="577" t="s">
        <v>436</v>
      </c>
      <c r="BI35" s="75">
        <f>集計・資料②!AP51</f>
        <v>174</v>
      </c>
      <c r="BJ35" s="75">
        <f>集計・資料②!AQ51</f>
        <v>245</v>
      </c>
      <c r="BK35" s="75">
        <f>集計・資料②!AR51</f>
        <v>57</v>
      </c>
      <c r="BL35" s="75">
        <f t="shared" si="3"/>
        <v>476</v>
      </c>
    </row>
    <row r="36" spans="1:64">
      <c r="A36" s="436"/>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437"/>
      <c r="AH36" s="575" t="s">
        <v>556</v>
      </c>
      <c r="AI36" s="689">
        <f>SUM(AI30:AI35)</f>
        <v>507</v>
      </c>
      <c r="AJ36" s="689">
        <f>SUM(AJ30:AJ35)</f>
        <v>466</v>
      </c>
      <c r="AK36" s="689">
        <f>SUM(AK30:AK35)</f>
        <v>100</v>
      </c>
      <c r="AL36" s="689">
        <f>SUM(AL30:AL35)</f>
        <v>1073</v>
      </c>
      <c r="AM36" s="782"/>
      <c r="BH36" s="575" t="s">
        <v>556</v>
      </c>
      <c r="BI36" s="75">
        <f>SUM(BI30:BI35)</f>
        <v>507</v>
      </c>
      <c r="BJ36" s="75">
        <f>SUM(BJ30:BJ35)</f>
        <v>466</v>
      </c>
      <c r="BK36" s="75">
        <f>SUM(BK30:BK35)</f>
        <v>100</v>
      </c>
      <c r="BL36" s="75">
        <f>+SUM(BL30:BL35)</f>
        <v>1073</v>
      </c>
    </row>
    <row r="37" spans="1:64">
      <c r="A37" s="436"/>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437"/>
      <c r="AM37" s="783"/>
    </row>
    <row r="38" spans="1:64">
      <c r="A38" s="436"/>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437"/>
      <c r="AM38" s="782"/>
    </row>
    <row r="39" spans="1:64">
      <c r="A39" s="436"/>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437"/>
      <c r="AI39" s="86"/>
      <c r="AJ39" s="86"/>
      <c r="AK39" s="86"/>
      <c r="AM39" s="783"/>
      <c r="BI39" s="86"/>
      <c r="BJ39" s="86"/>
      <c r="BK39" s="86"/>
    </row>
    <row r="40" spans="1:64">
      <c r="A40" s="436"/>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437"/>
      <c r="AI40" s="87"/>
      <c r="AJ40" s="87"/>
      <c r="AK40" s="87"/>
      <c r="AM40" s="782"/>
      <c r="BI40" s="87"/>
      <c r="BJ40" s="87"/>
      <c r="BK40" s="87"/>
    </row>
    <row r="41" spans="1:64">
      <c r="A41" s="436"/>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437"/>
      <c r="AM41" s="783"/>
    </row>
    <row r="42" spans="1:64">
      <c r="A42" s="436"/>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437"/>
      <c r="AM42" s="782"/>
    </row>
    <row r="43" spans="1:64">
      <c r="A43" s="436"/>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437"/>
      <c r="AM43" s="783"/>
    </row>
    <row r="44" spans="1:64">
      <c r="A44" s="436"/>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437"/>
      <c r="AM44" s="782"/>
    </row>
    <row r="45" spans="1:64">
      <c r="A45" s="436"/>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437"/>
      <c r="AM45" s="783"/>
    </row>
    <row r="46" spans="1:64">
      <c r="A46" s="436"/>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437"/>
      <c r="AM46" s="782"/>
    </row>
    <row r="47" spans="1:64">
      <c r="A47" s="436"/>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437"/>
      <c r="AM47" s="783"/>
    </row>
    <row r="48" spans="1:64">
      <c r="A48" s="436"/>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437"/>
      <c r="AM48" s="782"/>
    </row>
    <row r="49" spans="1:40">
      <c r="A49" s="436"/>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437"/>
      <c r="AM49" s="783"/>
    </row>
    <row r="50" spans="1:40">
      <c r="A50" s="436"/>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437"/>
      <c r="AM50" s="782"/>
      <c r="AN50" s="782"/>
    </row>
    <row r="51" spans="1:40">
      <c r="A51" s="436"/>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437"/>
      <c r="AM51" s="783"/>
      <c r="AN51" s="782"/>
    </row>
    <row r="52" spans="1:40">
      <c r="A52" s="436"/>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437"/>
      <c r="AM52" s="782"/>
      <c r="AN52" s="782"/>
    </row>
    <row r="53" spans="1:40">
      <c r="A53" s="436"/>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437"/>
      <c r="AM53" s="783"/>
      <c r="AN53" s="782"/>
    </row>
    <row r="54" spans="1:40">
      <c r="A54" s="436"/>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437"/>
      <c r="AM54" s="782"/>
      <c r="AN54" s="782"/>
    </row>
    <row r="55" spans="1:40">
      <c r="A55" s="436"/>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437"/>
    </row>
    <row r="56" spans="1:40">
      <c r="A56" s="436"/>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437"/>
    </row>
    <row r="57" spans="1:40">
      <c r="A57" s="436"/>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437"/>
    </row>
    <row r="58" spans="1:40">
      <c r="A58" s="436"/>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437"/>
    </row>
    <row r="59" spans="1:40">
      <c r="A59" s="436"/>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437"/>
    </row>
    <row r="60" spans="1:40">
      <c r="A60" s="436"/>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437"/>
    </row>
    <row r="61" spans="1:40">
      <c r="A61" s="436"/>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437"/>
    </row>
    <row r="62" spans="1:40">
      <c r="A62" s="436"/>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437"/>
    </row>
    <row r="63" spans="1:40">
      <c r="A63" s="438"/>
      <c r="B63" s="439"/>
      <c r="C63" s="439"/>
      <c r="D63" s="439"/>
      <c r="E63" s="439"/>
      <c r="F63" s="439"/>
      <c r="G63" s="439"/>
      <c r="H63" s="439"/>
      <c r="I63" s="439"/>
      <c r="J63" s="439"/>
      <c r="K63" s="439"/>
      <c r="L63" s="439"/>
      <c r="M63" s="439"/>
      <c r="N63" s="439"/>
      <c r="O63" s="439"/>
      <c r="P63" s="439"/>
      <c r="Q63" s="439"/>
      <c r="R63" s="439"/>
      <c r="S63" s="439"/>
      <c r="T63" s="439"/>
      <c r="U63" s="439"/>
      <c r="V63" s="439"/>
      <c r="W63" s="439"/>
      <c r="X63" s="439"/>
      <c r="Y63" s="439"/>
      <c r="Z63" s="439"/>
      <c r="AA63" s="440"/>
    </row>
  </sheetData>
  <mergeCells count="8">
    <mergeCell ref="AH26:AL27"/>
    <mergeCell ref="BC26:BF27"/>
    <mergeCell ref="BH26:BL27"/>
    <mergeCell ref="A1:B1"/>
    <mergeCell ref="V1:AA1"/>
    <mergeCell ref="B3:L16"/>
    <mergeCell ref="AC26:AF27"/>
    <mergeCell ref="AN15:AY27"/>
  </mergeCells>
  <phoneticPr fontId="9"/>
  <conditionalFormatting sqref="AD11:AD22">
    <cfRule type="top10" dxfId="2" priority="1" rank="2"/>
  </conditionalFormatting>
  <pageMargins left="0.75" right="0.75" top="1" bottom="1" header="0.51200000000000001" footer="0.51200000000000001"/>
  <pageSetup paperSize="9" scale="96" orientation="portrait" r:id="rId1"/>
  <headerFooter alignWithMargins="0"/>
  <colBreaks count="1" manualBreakCount="1">
    <brk id="27" max="63"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B00-000000000000}">
          <x14:formula1>
            <xm:f>業種リスト!$A$2:$A$14</xm:f>
          </x14:formula1>
          <xm:sqref>AP6:AR7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9" tint="0.59999389629810485"/>
  </sheetPr>
  <dimension ref="A1:BL61"/>
  <sheetViews>
    <sheetView showGridLines="0" view="pageBreakPreview" topLeftCell="A10" zoomScaleNormal="100" zoomScaleSheetLayoutView="100" workbookViewId="0">
      <selection activeCell="B3" sqref="B3:L17"/>
    </sheetView>
  </sheetViews>
  <sheetFormatPr defaultColWidth="10.28515625" defaultRowHeight="10.5"/>
  <cols>
    <col min="1" max="27" width="3.5703125" style="26" customWidth="1"/>
    <col min="28" max="28" width="1.7109375" style="26" customWidth="1"/>
    <col min="29" max="29" width="15" style="26" customWidth="1"/>
    <col min="30" max="32" width="6.7109375" style="26" customWidth="1"/>
    <col min="33" max="33" width="1.7109375" style="26" customWidth="1"/>
    <col min="34" max="34" width="15" style="26" customWidth="1"/>
    <col min="35" max="38" width="6.7109375" style="26" customWidth="1"/>
    <col min="39" max="39" width="15.85546875" style="336" bestFit="1" customWidth="1"/>
    <col min="40" max="40" width="7.140625" style="336" bestFit="1" customWidth="1"/>
    <col min="41" max="41" width="5.42578125" style="336" bestFit="1" customWidth="1"/>
    <col min="42" max="43" width="7.140625" style="336" bestFit="1" customWidth="1"/>
    <col min="44" max="44" width="8.28515625" style="336" bestFit="1" customWidth="1"/>
    <col min="45" max="45" width="5.42578125" style="336" bestFit="1" customWidth="1"/>
    <col min="46" max="53" width="5.42578125" style="336" customWidth="1"/>
    <col min="54" max="54" width="1.7109375" style="26" customWidth="1"/>
    <col min="55" max="55" width="15" style="26" customWidth="1"/>
    <col min="56" max="58" width="6.7109375" style="26" customWidth="1"/>
    <col min="59" max="59" width="1.7109375" style="26" customWidth="1"/>
    <col min="60" max="60" width="15" style="26" customWidth="1"/>
    <col min="61" max="64" width="6.7109375" style="26" customWidth="1"/>
    <col min="65" max="16384" width="10.28515625" style="26"/>
  </cols>
  <sheetData>
    <row r="1" spans="1:64" ht="21" customHeight="1" thickBot="1">
      <c r="A1" s="846">
        <v>27</v>
      </c>
      <c r="B1" s="846"/>
      <c r="C1" s="495" t="s">
        <v>439</v>
      </c>
      <c r="D1" s="495"/>
      <c r="E1" s="495"/>
      <c r="F1" s="495"/>
      <c r="G1" s="495"/>
      <c r="H1" s="495"/>
      <c r="I1" s="495"/>
      <c r="J1" s="495"/>
      <c r="K1" s="495"/>
      <c r="L1" s="495"/>
      <c r="M1" s="495"/>
      <c r="N1" s="495"/>
      <c r="O1" s="495"/>
      <c r="P1" s="495"/>
      <c r="Q1" s="495"/>
      <c r="R1" s="495"/>
      <c r="S1" s="495"/>
      <c r="T1" s="495"/>
      <c r="U1" s="495"/>
      <c r="V1" s="847" t="s">
        <v>523</v>
      </c>
      <c r="W1" s="847"/>
      <c r="X1" s="847"/>
      <c r="Y1" s="847"/>
      <c r="Z1" s="847"/>
      <c r="AA1" s="847"/>
      <c r="AC1" s="26" t="s">
        <v>464</v>
      </c>
      <c r="BC1" s="26" t="s">
        <v>256</v>
      </c>
    </row>
    <row r="3" spans="1:64" ht="11.25" thickBot="1">
      <c r="B3" s="848" t="s">
        <v>848</v>
      </c>
      <c r="C3" s="849"/>
      <c r="D3" s="849"/>
      <c r="E3" s="849"/>
      <c r="F3" s="849"/>
      <c r="G3" s="849"/>
      <c r="H3" s="849"/>
      <c r="I3" s="849"/>
      <c r="J3" s="849"/>
      <c r="K3" s="849"/>
      <c r="L3" s="849"/>
      <c r="N3" s="433"/>
      <c r="O3" s="434"/>
      <c r="P3" s="434"/>
      <c r="Q3" s="434"/>
      <c r="R3" s="434"/>
      <c r="S3" s="434"/>
      <c r="T3" s="434"/>
      <c r="U3" s="434"/>
      <c r="V3" s="434"/>
      <c r="W3" s="434"/>
      <c r="X3" s="434"/>
      <c r="Y3" s="434"/>
      <c r="Z3" s="434"/>
      <c r="AA3" s="435"/>
      <c r="AC3" s="26" t="s">
        <v>400</v>
      </c>
      <c r="AH3" s="26" t="s">
        <v>379</v>
      </c>
      <c r="AN3" s="336" t="s">
        <v>690</v>
      </c>
      <c r="BC3" s="26" t="s">
        <v>400</v>
      </c>
      <c r="BH3" s="26" t="s">
        <v>379</v>
      </c>
    </row>
    <row r="4" spans="1:64" ht="11.25" thickBot="1">
      <c r="B4" s="849"/>
      <c r="C4" s="849"/>
      <c r="D4" s="849"/>
      <c r="E4" s="849"/>
      <c r="F4" s="849"/>
      <c r="G4" s="849"/>
      <c r="H4" s="849"/>
      <c r="I4" s="849"/>
      <c r="J4" s="849"/>
      <c r="K4" s="849"/>
      <c r="L4" s="849"/>
      <c r="N4" s="436"/>
      <c r="O4" s="87"/>
      <c r="P4" s="87"/>
      <c r="Q4" s="87"/>
      <c r="R4" s="87"/>
      <c r="S4" s="87"/>
      <c r="T4" s="87"/>
      <c r="U4" s="87"/>
      <c r="V4" s="87"/>
      <c r="W4" s="87"/>
      <c r="X4" s="87"/>
      <c r="Y4" s="87"/>
      <c r="Z4" s="87"/>
      <c r="AA4" s="437"/>
      <c r="AC4" s="575"/>
      <c r="AD4" s="575" t="s">
        <v>382</v>
      </c>
      <c r="AE4" s="575" t="s">
        <v>383</v>
      </c>
      <c r="AF4" s="575" t="s">
        <v>401</v>
      </c>
      <c r="AH4" s="575"/>
      <c r="AI4" s="575" t="s">
        <v>561</v>
      </c>
      <c r="AJ4" s="575" t="s">
        <v>562</v>
      </c>
      <c r="AK4" s="575" t="s">
        <v>401</v>
      </c>
      <c r="AL4" s="575" t="s">
        <v>556</v>
      </c>
      <c r="AN4" s="336" t="str">
        <f>CONCATENATE("退職金制度の有無について、「あり」と回答した事業所は全体で",TEXT(AD5,"0.0％"),"となった。")</f>
        <v>退職金制度の有無について、「あり」と回答した事業所は全体で68.2%となった。</v>
      </c>
      <c r="BC4" s="27"/>
      <c r="BD4" s="28" t="s">
        <v>382</v>
      </c>
      <c r="BE4" s="29" t="s">
        <v>383</v>
      </c>
      <c r="BF4" s="30" t="s">
        <v>401</v>
      </c>
      <c r="BH4" s="31"/>
      <c r="BI4" s="28" t="s">
        <v>561</v>
      </c>
      <c r="BJ4" s="29" t="s">
        <v>562</v>
      </c>
      <c r="BK4" s="29" t="s">
        <v>401</v>
      </c>
      <c r="BL4" s="32" t="s">
        <v>556</v>
      </c>
    </row>
    <row r="5" spans="1:64" ht="11.25" thickBot="1">
      <c r="B5" s="849"/>
      <c r="C5" s="849"/>
      <c r="D5" s="849"/>
      <c r="E5" s="849"/>
      <c r="F5" s="849"/>
      <c r="G5" s="849"/>
      <c r="H5" s="849"/>
      <c r="I5" s="849"/>
      <c r="J5" s="849"/>
      <c r="K5" s="849"/>
      <c r="L5" s="849"/>
      <c r="N5" s="436"/>
      <c r="O5" s="87"/>
      <c r="P5" s="87"/>
      <c r="Q5" s="87"/>
      <c r="R5" s="87"/>
      <c r="S5" s="87"/>
      <c r="T5" s="87"/>
      <c r="U5" s="87"/>
      <c r="V5" s="87"/>
      <c r="W5" s="87"/>
      <c r="X5" s="87"/>
      <c r="Y5" s="87"/>
      <c r="Z5" s="87"/>
      <c r="AA5" s="437"/>
      <c r="AC5" s="575" t="s">
        <v>558</v>
      </c>
      <c r="AD5" s="681">
        <f>BD5</f>
        <v>0.68219944082013051</v>
      </c>
      <c r="AE5" s="681">
        <f>BE5</f>
        <v>0.28145386766076419</v>
      </c>
      <c r="AF5" s="681">
        <f>BF5</f>
        <v>3.6346691519105315E-2</v>
      </c>
      <c r="AH5" s="575" t="s">
        <v>558</v>
      </c>
      <c r="AI5" s="689">
        <f>BI5</f>
        <v>732</v>
      </c>
      <c r="AJ5" s="689">
        <f>BJ5</f>
        <v>302</v>
      </c>
      <c r="AK5" s="689">
        <f>BK5</f>
        <v>39</v>
      </c>
      <c r="AL5" s="689">
        <f>BL5</f>
        <v>1073</v>
      </c>
      <c r="AN5" s="336" t="s">
        <v>691</v>
      </c>
      <c r="AP5" s="779" t="s">
        <v>692</v>
      </c>
      <c r="AQ5" s="779" t="s">
        <v>693</v>
      </c>
      <c r="AR5" s="779" t="s">
        <v>694</v>
      </c>
      <c r="AS5" s="336" t="s">
        <v>695</v>
      </c>
      <c r="BC5" s="33" t="s">
        <v>558</v>
      </c>
      <c r="BD5" s="34">
        <f>+BI5/$BL5</f>
        <v>0.68219944082013051</v>
      </c>
      <c r="BE5" s="35">
        <f>+BJ5/$BL5</f>
        <v>0.28145386766076419</v>
      </c>
      <c r="BF5" s="36">
        <f>+BK5/$BL5</f>
        <v>3.6346691519105315E-2</v>
      </c>
      <c r="BH5" s="37" t="s">
        <v>558</v>
      </c>
      <c r="BI5" s="38">
        <f>+集計・資料①!BQ32</f>
        <v>732</v>
      </c>
      <c r="BJ5" s="39">
        <f>+集計・資料①!BR32</f>
        <v>302</v>
      </c>
      <c r="BK5" s="40">
        <f>+集計・資料①!BS32</f>
        <v>39</v>
      </c>
      <c r="BL5" s="41">
        <f>+SUM(BI5:BK5)</f>
        <v>1073</v>
      </c>
    </row>
    <row r="6" spans="1:64">
      <c r="B6" s="849"/>
      <c r="C6" s="849"/>
      <c r="D6" s="849"/>
      <c r="E6" s="849"/>
      <c r="F6" s="849"/>
      <c r="G6" s="849"/>
      <c r="H6" s="849"/>
      <c r="I6" s="849"/>
      <c r="J6" s="849"/>
      <c r="K6" s="849"/>
      <c r="L6" s="849"/>
      <c r="N6" s="436"/>
      <c r="O6" s="87"/>
      <c r="P6" s="87"/>
      <c r="Q6" s="87"/>
      <c r="R6" s="87"/>
      <c r="S6" s="87"/>
      <c r="T6" s="87"/>
      <c r="U6" s="87"/>
      <c r="V6" s="87"/>
      <c r="W6" s="87"/>
      <c r="X6" s="87"/>
      <c r="Y6" s="87"/>
      <c r="Z6" s="87"/>
      <c r="AA6" s="437"/>
      <c r="AN6" s="336" t="s">
        <v>718</v>
      </c>
      <c r="AP6" s="779" t="s">
        <v>706</v>
      </c>
      <c r="AQ6" s="779" t="s">
        <v>697</v>
      </c>
      <c r="AR6" s="779" t="s">
        <v>710</v>
      </c>
      <c r="AS6" s="336" t="s">
        <v>794</v>
      </c>
    </row>
    <row r="7" spans="1:64">
      <c r="B7" s="849"/>
      <c r="C7" s="849"/>
      <c r="D7" s="849"/>
      <c r="E7" s="849"/>
      <c r="F7" s="849"/>
      <c r="G7" s="849"/>
      <c r="H7" s="849"/>
      <c r="I7" s="849"/>
      <c r="J7" s="849"/>
      <c r="K7" s="849"/>
      <c r="L7" s="849"/>
      <c r="N7" s="436"/>
      <c r="O7" s="87"/>
      <c r="P7" s="87"/>
      <c r="Q7" s="87"/>
      <c r="R7" s="87"/>
      <c r="S7" s="87"/>
      <c r="T7" s="87"/>
      <c r="U7" s="87"/>
      <c r="V7" s="87"/>
      <c r="W7" s="87"/>
      <c r="X7" s="87"/>
      <c r="Y7" s="87"/>
      <c r="Z7" s="87"/>
      <c r="AA7" s="437"/>
      <c r="AC7" s="26" t="s">
        <v>423</v>
      </c>
      <c r="AH7" s="26" t="s">
        <v>380</v>
      </c>
      <c r="AN7" s="336" t="str">
        <f>CONCATENATE(AN6,AP6,AQ6,AR6,AS6)</f>
        <v>業種別では、「運輸業」「情報通信業」「金融･保険業」に退職金制度がある割合が高い。</v>
      </c>
      <c r="BC7" s="26" t="s">
        <v>423</v>
      </c>
      <c r="BH7" s="26" t="s">
        <v>380</v>
      </c>
    </row>
    <row r="8" spans="1:64" ht="11.25" thickBot="1">
      <c r="B8" s="849"/>
      <c r="C8" s="849"/>
      <c r="D8" s="849"/>
      <c r="E8" s="849"/>
      <c r="F8" s="849"/>
      <c r="G8" s="849"/>
      <c r="H8" s="849"/>
      <c r="I8" s="849"/>
      <c r="J8" s="849"/>
      <c r="K8" s="849"/>
      <c r="L8" s="849"/>
      <c r="N8" s="436"/>
      <c r="O8" s="87"/>
      <c r="P8" s="87"/>
      <c r="Q8" s="87"/>
      <c r="R8" s="87"/>
      <c r="S8" s="87"/>
      <c r="T8" s="87"/>
      <c r="U8" s="87"/>
      <c r="V8" s="87"/>
      <c r="W8" s="87"/>
      <c r="X8" s="87"/>
      <c r="Y8" s="87"/>
      <c r="Z8" s="87"/>
      <c r="AA8" s="437"/>
      <c r="AN8" s="336" t="s">
        <v>698</v>
      </c>
    </row>
    <row r="9" spans="1:64" ht="11.25" thickBot="1">
      <c r="B9" s="849"/>
      <c r="C9" s="849"/>
      <c r="D9" s="849"/>
      <c r="E9" s="849"/>
      <c r="F9" s="849"/>
      <c r="G9" s="849"/>
      <c r="H9" s="849"/>
      <c r="I9" s="849"/>
      <c r="J9" s="849"/>
      <c r="K9" s="849"/>
      <c r="L9" s="849"/>
      <c r="N9" s="436"/>
      <c r="O9" s="87"/>
      <c r="P9" s="87"/>
      <c r="Q9" s="87"/>
      <c r="R9" s="87"/>
      <c r="S9" s="87"/>
      <c r="T9" s="87"/>
      <c r="U9" s="87"/>
      <c r="V9" s="87"/>
      <c r="W9" s="87"/>
      <c r="X9" s="87"/>
      <c r="Y9" s="87"/>
      <c r="Z9" s="87"/>
      <c r="AA9" s="437"/>
      <c r="AC9" s="582" t="s">
        <v>550</v>
      </c>
      <c r="AD9" s="575" t="s">
        <v>592</v>
      </c>
      <c r="AE9" s="575" t="s">
        <v>593</v>
      </c>
      <c r="AF9" s="575" t="s">
        <v>401</v>
      </c>
      <c r="AH9" s="582" t="s">
        <v>550</v>
      </c>
      <c r="AI9" s="575" t="s">
        <v>592</v>
      </c>
      <c r="AJ9" s="575" t="s">
        <v>593</v>
      </c>
      <c r="AK9" s="575" t="s">
        <v>401</v>
      </c>
      <c r="AL9" s="575" t="s">
        <v>556</v>
      </c>
      <c r="AN9" s="336" t="s">
        <v>801</v>
      </c>
      <c r="BC9" s="42" t="s">
        <v>550</v>
      </c>
      <c r="BD9" s="28" t="s">
        <v>592</v>
      </c>
      <c r="BE9" s="29" t="s">
        <v>593</v>
      </c>
      <c r="BF9" s="30" t="s">
        <v>401</v>
      </c>
      <c r="BH9" s="42" t="s">
        <v>550</v>
      </c>
      <c r="BI9" s="28" t="s">
        <v>592</v>
      </c>
      <c r="BJ9" s="29" t="s">
        <v>593</v>
      </c>
      <c r="BK9" s="43" t="s">
        <v>401</v>
      </c>
      <c r="BL9" s="32" t="s">
        <v>556</v>
      </c>
    </row>
    <row r="10" spans="1:64">
      <c r="B10" s="849"/>
      <c r="C10" s="849"/>
      <c r="D10" s="849"/>
      <c r="E10" s="849"/>
      <c r="F10" s="849"/>
      <c r="G10" s="849"/>
      <c r="H10" s="849"/>
      <c r="I10" s="849"/>
      <c r="J10" s="849"/>
      <c r="K10" s="849"/>
      <c r="L10" s="849"/>
      <c r="N10" s="436"/>
      <c r="O10" s="87"/>
      <c r="P10" s="87"/>
      <c r="Q10" s="87"/>
      <c r="R10" s="87"/>
      <c r="S10" s="87"/>
      <c r="T10" s="87"/>
      <c r="U10" s="87"/>
      <c r="V10" s="87"/>
      <c r="W10" s="87"/>
      <c r="X10" s="87"/>
      <c r="Y10" s="87"/>
      <c r="Z10" s="87"/>
      <c r="AA10" s="437"/>
      <c r="AC10" s="573" t="s">
        <v>403</v>
      </c>
      <c r="AD10" s="761">
        <f>BD22</f>
        <v>0.74449339207048459</v>
      </c>
      <c r="AE10" s="681">
        <f>BE22</f>
        <v>0.23788546255506607</v>
      </c>
      <c r="AF10" s="681">
        <f>BF22</f>
        <v>1.7621145374449341E-2</v>
      </c>
      <c r="AH10" s="573" t="s">
        <v>403</v>
      </c>
      <c r="AI10" s="689">
        <f>BI22</f>
        <v>169</v>
      </c>
      <c r="AJ10" s="689">
        <f>BJ22</f>
        <v>54</v>
      </c>
      <c r="AK10" s="689">
        <f>BK22</f>
        <v>4</v>
      </c>
      <c r="AL10" s="689">
        <f>BL22</f>
        <v>227</v>
      </c>
      <c r="BC10" s="44" t="s">
        <v>557</v>
      </c>
      <c r="BD10" s="45" t="e">
        <f t="shared" ref="BD10:BD22" si="0">+BI10/$BL10</f>
        <v>#DIV/0!</v>
      </c>
      <c r="BE10" s="46" t="e">
        <f t="shared" ref="BE10:BE22" si="1">+BJ10/$BL10</f>
        <v>#DIV/0!</v>
      </c>
      <c r="BF10" s="47" t="e">
        <f t="shared" ref="BF10:BF22" si="2">+BK10/$BL10</f>
        <v>#DIV/0!</v>
      </c>
      <c r="BH10" s="44" t="s">
        <v>557</v>
      </c>
      <c r="BI10" s="48">
        <f>+集計・資料①!BQ6</f>
        <v>0</v>
      </c>
      <c r="BJ10" s="49">
        <f>+集計・資料①!BR6</f>
        <v>0</v>
      </c>
      <c r="BK10" s="50">
        <f>+集計・資料①!BS6</f>
        <v>0</v>
      </c>
      <c r="BL10" s="51">
        <f>+SUM(BI10:BK10)</f>
        <v>0</v>
      </c>
    </row>
    <row r="11" spans="1:64">
      <c r="B11" s="849"/>
      <c r="C11" s="849"/>
      <c r="D11" s="849"/>
      <c r="E11" s="849"/>
      <c r="F11" s="849"/>
      <c r="G11" s="849"/>
      <c r="H11" s="849"/>
      <c r="I11" s="849"/>
      <c r="J11" s="849"/>
      <c r="K11" s="849"/>
      <c r="L11" s="849"/>
      <c r="N11" s="436"/>
      <c r="O11" s="87"/>
      <c r="P11" s="87"/>
      <c r="Q11" s="87"/>
      <c r="R11" s="87"/>
      <c r="S11" s="87"/>
      <c r="T11" s="87"/>
      <c r="U11" s="87"/>
      <c r="V11" s="87"/>
      <c r="W11" s="87"/>
      <c r="X11" s="87"/>
      <c r="Y11" s="87"/>
      <c r="Z11" s="87"/>
      <c r="AA11" s="437"/>
      <c r="AC11" s="683" t="s">
        <v>404</v>
      </c>
      <c r="AD11" s="690">
        <f>BD21</f>
        <v>0.6586826347305389</v>
      </c>
      <c r="AE11" s="681">
        <f>BE21</f>
        <v>0.32934131736526945</v>
      </c>
      <c r="AF11" s="681">
        <f>BF21</f>
        <v>1.1976047904191617E-2</v>
      </c>
      <c r="AH11" s="683" t="s">
        <v>404</v>
      </c>
      <c r="AI11" s="689">
        <f>BI21</f>
        <v>110</v>
      </c>
      <c r="AJ11" s="689">
        <f>BJ21</f>
        <v>55</v>
      </c>
      <c r="AK11" s="689">
        <f>BK21</f>
        <v>2</v>
      </c>
      <c r="AL11" s="689">
        <f>BL21</f>
        <v>167</v>
      </c>
      <c r="BC11" s="7" t="s">
        <v>544</v>
      </c>
      <c r="BD11" s="52">
        <f t="shared" si="0"/>
        <v>0.57943925233644855</v>
      </c>
      <c r="BE11" s="53">
        <f t="shared" si="1"/>
        <v>0.32710280373831774</v>
      </c>
      <c r="BF11" s="47">
        <f t="shared" si="2"/>
        <v>9.3457943925233641E-2</v>
      </c>
      <c r="BH11" s="7" t="s">
        <v>544</v>
      </c>
      <c r="BI11" s="48">
        <f>+集計・資料①!BQ8</f>
        <v>62</v>
      </c>
      <c r="BJ11" s="49">
        <f>+集計・資料①!BR8</f>
        <v>35</v>
      </c>
      <c r="BK11" s="50">
        <f>+集計・資料①!BS8</f>
        <v>10</v>
      </c>
      <c r="BL11" s="54">
        <f t="shared" ref="BL11:BL23" si="3">+SUM(BI11:BK11)</f>
        <v>107</v>
      </c>
    </row>
    <row r="12" spans="1:64">
      <c r="B12" s="849"/>
      <c r="C12" s="849"/>
      <c r="D12" s="849"/>
      <c r="E12" s="849"/>
      <c r="F12" s="849"/>
      <c r="G12" s="849"/>
      <c r="H12" s="849"/>
      <c r="I12" s="849"/>
      <c r="J12" s="849"/>
      <c r="K12" s="849"/>
      <c r="L12" s="849"/>
      <c r="N12" s="436"/>
      <c r="O12" s="87"/>
      <c r="P12" s="87"/>
      <c r="Q12" s="87"/>
      <c r="R12" s="87"/>
      <c r="S12" s="87"/>
      <c r="T12" s="87"/>
      <c r="U12" s="87"/>
      <c r="V12" s="87"/>
      <c r="W12" s="87"/>
      <c r="X12" s="87"/>
      <c r="Y12" s="87"/>
      <c r="Z12" s="87"/>
      <c r="AA12" s="437"/>
      <c r="AC12" s="573" t="s">
        <v>405</v>
      </c>
      <c r="AD12" s="690">
        <f>BD20</f>
        <v>0.83333333333333337</v>
      </c>
      <c r="AE12" s="681">
        <f>BE20</f>
        <v>0.16666666666666666</v>
      </c>
      <c r="AF12" s="681">
        <f>BF20</f>
        <v>0</v>
      </c>
      <c r="AH12" s="573" t="s">
        <v>405</v>
      </c>
      <c r="AI12" s="689">
        <f>BI20</f>
        <v>5</v>
      </c>
      <c r="AJ12" s="689">
        <f>BJ20</f>
        <v>1</v>
      </c>
      <c r="AK12" s="689">
        <f>BK20</f>
        <v>0</v>
      </c>
      <c r="AL12" s="689">
        <f>BL20</f>
        <v>6</v>
      </c>
      <c r="BC12" s="7" t="s">
        <v>545</v>
      </c>
      <c r="BD12" s="52">
        <f t="shared" si="0"/>
        <v>0.69918699186991873</v>
      </c>
      <c r="BE12" s="53">
        <f t="shared" si="1"/>
        <v>0.26829268292682928</v>
      </c>
      <c r="BF12" s="47">
        <f t="shared" si="2"/>
        <v>3.2520325203252036E-2</v>
      </c>
      <c r="BH12" s="7" t="s">
        <v>545</v>
      </c>
      <c r="BI12" s="48">
        <f>+集計・資料①!BQ10</f>
        <v>86</v>
      </c>
      <c r="BJ12" s="49">
        <f>+集計・資料①!BR10</f>
        <v>33</v>
      </c>
      <c r="BK12" s="50">
        <f>+集計・資料①!BS10</f>
        <v>4</v>
      </c>
      <c r="BL12" s="54">
        <f t="shared" si="3"/>
        <v>123</v>
      </c>
    </row>
    <row r="13" spans="1:64">
      <c r="B13" s="849"/>
      <c r="C13" s="849"/>
      <c r="D13" s="849"/>
      <c r="E13" s="849"/>
      <c r="F13" s="849"/>
      <c r="G13" s="849"/>
      <c r="H13" s="849"/>
      <c r="I13" s="849"/>
      <c r="J13" s="849"/>
      <c r="K13" s="849"/>
      <c r="L13" s="849"/>
      <c r="N13" s="436"/>
      <c r="O13" s="87"/>
      <c r="P13" s="87"/>
      <c r="Q13" s="87"/>
      <c r="R13" s="87"/>
      <c r="S13" s="87"/>
      <c r="T13" s="87"/>
      <c r="U13" s="87"/>
      <c r="V13" s="87"/>
      <c r="W13" s="87"/>
      <c r="X13" s="87"/>
      <c r="Y13" s="87"/>
      <c r="Z13" s="87"/>
      <c r="AA13" s="437"/>
      <c r="AC13" s="683" t="s">
        <v>406</v>
      </c>
      <c r="AD13" s="690">
        <f>BD19</f>
        <v>0.92307692307692313</v>
      </c>
      <c r="AE13" s="681">
        <f>BE19</f>
        <v>7.6923076923076927E-2</v>
      </c>
      <c r="AF13" s="681">
        <f>BF19</f>
        <v>0</v>
      </c>
      <c r="AH13" s="683" t="s">
        <v>406</v>
      </c>
      <c r="AI13" s="689">
        <f>BI19</f>
        <v>12</v>
      </c>
      <c r="AJ13" s="689">
        <f>BJ19</f>
        <v>1</v>
      </c>
      <c r="AK13" s="689">
        <f>BK19</f>
        <v>0</v>
      </c>
      <c r="AL13" s="689">
        <f>BL19</f>
        <v>13</v>
      </c>
      <c r="BC13" s="7" t="s">
        <v>543</v>
      </c>
      <c r="BD13" s="52">
        <f t="shared" si="0"/>
        <v>0.69565217391304346</v>
      </c>
      <c r="BE13" s="53">
        <f t="shared" si="1"/>
        <v>0.2608695652173913</v>
      </c>
      <c r="BF13" s="47">
        <f t="shared" si="2"/>
        <v>4.3478260869565216E-2</v>
      </c>
      <c r="BH13" s="7" t="s">
        <v>543</v>
      </c>
      <c r="BI13" s="48">
        <f>+集計・資料①!BQ12</f>
        <v>16</v>
      </c>
      <c r="BJ13" s="49">
        <f>+集計・資料①!BR12</f>
        <v>6</v>
      </c>
      <c r="BK13" s="50">
        <f>+集計・資料①!BS12</f>
        <v>1</v>
      </c>
      <c r="BL13" s="54">
        <f t="shared" si="3"/>
        <v>23</v>
      </c>
    </row>
    <row r="14" spans="1:64" ht="12">
      <c r="B14" s="849"/>
      <c r="C14" s="849"/>
      <c r="D14" s="849"/>
      <c r="E14" s="849"/>
      <c r="F14" s="849"/>
      <c r="G14" s="849"/>
      <c r="H14" s="849"/>
      <c r="I14" s="849"/>
      <c r="J14" s="849"/>
      <c r="K14" s="849"/>
      <c r="L14" s="849"/>
      <c r="N14" s="436"/>
      <c r="O14" s="87"/>
      <c r="P14" s="87"/>
      <c r="Q14" s="87"/>
      <c r="R14" s="87"/>
      <c r="S14" s="87"/>
      <c r="T14" s="87"/>
      <c r="U14" s="87"/>
      <c r="V14" s="87"/>
      <c r="W14" s="87"/>
      <c r="X14" s="87"/>
      <c r="Y14" s="87"/>
      <c r="Z14" s="87"/>
      <c r="AA14" s="437"/>
      <c r="AC14" s="573" t="s">
        <v>407</v>
      </c>
      <c r="AD14" s="690">
        <f>BD18</f>
        <v>0.68947368421052635</v>
      </c>
      <c r="AE14" s="681">
        <f>BE18</f>
        <v>0.26315789473684209</v>
      </c>
      <c r="AF14" s="681">
        <f>BF18</f>
        <v>4.736842105263158E-2</v>
      </c>
      <c r="AH14" s="573" t="s">
        <v>407</v>
      </c>
      <c r="AI14" s="689">
        <f>BI18</f>
        <v>131</v>
      </c>
      <c r="AJ14" s="689">
        <f>BJ18</f>
        <v>50</v>
      </c>
      <c r="AK14" s="689">
        <f>BK18</f>
        <v>9</v>
      </c>
      <c r="AL14" s="689">
        <f>BL18</f>
        <v>190</v>
      </c>
      <c r="AN14" s="780" t="s">
        <v>699</v>
      </c>
      <c r="AO14" s="781"/>
      <c r="AP14" s="781"/>
      <c r="AQ14" s="781"/>
      <c r="AR14" s="781"/>
      <c r="AS14" s="781"/>
      <c r="AT14" s="781"/>
      <c r="AU14" s="781"/>
      <c r="AV14" s="781"/>
      <c r="AW14" s="781"/>
      <c r="AX14" s="781"/>
      <c r="AY14" s="781"/>
      <c r="BC14" s="7" t="s">
        <v>542</v>
      </c>
      <c r="BD14" s="52">
        <f t="shared" si="0"/>
        <v>0.72</v>
      </c>
      <c r="BE14" s="53">
        <f t="shared" si="1"/>
        <v>0.26</v>
      </c>
      <c r="BF14" s="47">
        <f t="shared" si="2"/>
        <v>0.02</v>
      </c>
      <c r="BH14" s="7" t="s">
        <v>542</v>
      </c>
      <c r="BI14" s="48">
        <f>+集計・資料①!BQ14</f>
        <v>108</v>
      </c>
      <c r="BJ14" s="49">
        <f>+集計・資料①!BR14</f>
        <v>39</v>
      </c>
      <c r="BK14" s="50">
        <f>+集計・資料①!BS14</f>
        <v>3</v>
      </c>
      <c r="BL14" s="54">
        <f t="shared" si="3"/>
        <v>150</v>
      </c>
    </row>
    <row r="15" spans="1:64">
      <c r="B15" s="849"/>
      <c r="C15" s="849"/>
      <c r="D15" s="849"/>
      <c r="E15" s="849"/>
      <c r="F15" s="849"/>
      <c r="G15" s="849"/>
      <c r="H15" s="849"/>
      <c r="I15" s="849"/>
      <c r="J15" s="849"/>
      <c r="K15" s="849"/>
      <c r="L15" s="849"/>
      <c r="N15" s="436"/>
      <c r="O15" s="87"/>
      <c r="P15" s="87"/>
      <c r="Q15" s="87"/>
      <c r="R15" s="87"/>
      <c r="S15" s="87"/>
      <c r="T15" s="87"/>
      <c r="U15" s="87"/>
      <c r="V15" s="87"/>
      <c r="W15" s="87"/>
      <c r="X15" s="87"/>
      <c r="Y15" s="87"/>
      <c r="Z15" s="87"/>
      <c r="AA15" s="437"/>
      <c r="AC15" s="683" t="s">
        <v>408</v>
      </c>
      <c r="AD15" s="761">
        <f>BD17</f>
        <v>0.75</v>
      </c>
      <c r="AE15" s="681">
        <f>BE17</f>
        <v>0.1875</v>
      </c>
      <c r="AF15" s="681">
        <f>BF17</f>
        <v>6.25E-2</v>
      </c>
      <c r="AH15" s="683" t="s">
        <v>408</v>
      </c>
      <c r="AI15" s="689">
        <f>BI17</f>
        <v>12</v>
      </c>
      <c r="AJ15" s="689">
        <f>BJ17</f>
        <v>3</v>
      </c>
      <c r="AK15" s="689">
        <f>BK17</f>
        <v>1</v>
      </c>
      <c r="AL15" s="689">
        <f>BL17</f>
        <v>16</v>
      </c>
      <c r="AN15" s="833" t="str">
        <f>CONCATENATE("　",AN4,CHAR(10),"　",AN7,CHAR(10),"　",AN9)</f>
        <v>　退職金制度の有無について、「あり」と回答した事業所は全体で68.2%となった。
　業種別では、「運輸業」「情報通信業」「金融･保険業」に退職金制度がある割合が高い。
　規模別では、規模が大きい事業所ほど退職金制度がある割合が高い。</v>
      </c>
      <c r="AO15" s="833"/>
      <c r="AP15" s="833"/>
      <c r="AQ15" s="833"/>
      <c r="AR15" s="833"/>
      <c r="AS15" s="833"/>
      <c r="AT15" s="833"/>
      <c r="AU15" s="833"/>
      <c r="AV15" s="833"/>
      <c r="AW15" s="833"/>
      <c r="AX15" s="833"/>
      <c r="AY15" s="833"/>
      <c r="BC15" s="7" t="s">
        <v>541</v>
      </c>
      <c r="BD15" s="52">
        <f t="shared" si="0"/>
        <v>0.27272727272727271</v>
      </c>
      <c r="BE15" s="53">
        <f t="shared" si="1"/>
        <v>0.63636363636363635</v>
      </c>
      <c r="BF15" s="47">
        <f t="shared" si="2"/>
        <v>9.0909090909090912E-2</v>
      </c>
      <c r="BH15" s="7" t="s">
        <v>541</v>
      </c>
      <c r="BI15" s="48">
        <f>+集計・資料①!BQ16</f>
        <v>9</v>
      </c>
      <c r="BJ15" s="49">
        <f>+集計・資料①!BR16</f>
        <v>21</v>
      </c>
      <c r="BK15" s="50">
        <f>+集計・資料①!BS16</f>
        <v>3</v>
      </c>
      <c r="BL15" s="54">
        <f t="shared" si="3"/>
        <v>33</v>
      </c>
    </row>
    <row r="16" spans="1:64">
      <c r="B16" s="849"/>
      <c r="C16" s="849"/>
      <c r="D16" s="849"/>
      <c r="E16" s="849"/>
      <c r="F16" s="849"/>
      <c r="G16" s="849"/>
      <c r="H16" s="849"/>
      <c r="I16" s="849"/>
      <c r="J16" s="849"/>
      <c r="K16" s="849"/>
      <c r="L16" s="849"/>
      <c r="N16" s="436"/>
      <c r="O16" s="87"/>
      <c r="P16" s="87"/>
      <c r="Q16" s="87"/>
      <c r="R16" s="87"/>
      <c r="S16" s="87"/>
      <c r="T16" s="87"/>
      <c r="U16" s="87"/>
      <c r="V16" s="87"/>
      <c r="W16" s="87"/>
      <c r="X16" s="87"/>
      <c r="Y16" s="87"/>
      <c r="Z16" s="87"/>
      <c r="AA16" s="437"/>
      <c r="AC16" s="573" t="s">
        <v>409</v>
      </c>
      <c r="AD16" s="690">
        <f>BD16</f>
        <v>0.66666666666666663</v>
      </c>
      <c r="AE16" s="681">
        <f>BE16</f>
        <v>0.22222222222222221</v>
      </c>
      <c r="AF16" s="681">
        <f>BF16</f>
        <v>0.1111111111111111</v>
      </c>
      <c r="AH16" s="573" t="s">
        <v>409</v>
      </c>
      <c r="AI16" s="689">
        <f>BI16</f>
        <v>12</v>
      </c>
      <c r="AJ16" s="689">
        <f>BJ16</f>
        <v>4</v>
      </c>
      <c r="AK16" s="689">
        <f>BK16</f>
        <v>2</v>
      </c>
      <c r="AL16" s="689">
        <f>BL16</f>
        <v>18</v>
      </c>
      <c r="AN16" s="833"/>
      <c r="AO16" s="833"/>
      <c r="AP16" s="833"/>
      <c r="AQ16" s="833"/>
      <c r="AR16" s="833"/>
      <c r="AS16" s="833"/>
      <c r="AT16" s="833"/>
      <c r="AU16" s="833"/>
      <c r="AV16" s="833"/>
      <c r="AW16" s="833"/>
      <c r="AX16" s="833"/>
      <c r="AY16" s="833"/>
      <c r="BC16" s="7" t="s">
        <v>546</v>
      </c>
      <c r="BD16" s="52">
        <f t="shared" si="0"/>
        <v>0.66666666666666663</v>
      </c>
      <c r="BE16" s="53">
        <f t="shared" si="1"/>
        <v>0.22222222222222221</v>
      </c>
      <c r="BF16" s="47">
        <f t="shared" si="2"/>
        <v>0.1111111111111111</v>
      </c>
      <c r="BH16" s="7" t="s">
        <v>546</v>
      </c>
      <c r="BI16" s="48">
        <f>+集計・資料①!BQ18</f>
        <v>12</v>
      </c>
      <c r="BJ16" s="49">
        <f>+集計・資料①!BR18</f>
        <v>4</v>
      </c>
      <c r="BK16" s="50">
        <f>+集計・資料①!BS18</f>
        <v>2</v>
      </c>
      <c r="BL16" s="54">
        <f t="shared" si="3"/>
        <v>18</v>
      </c>
    </row>
    <row r="17" spans="1:64">
      <c r="B17" s="849"/>
      <c r="C17" s="849"/>
      <c r="D17" s="849"/>
      <c r="E17" s="849"/>
      <c r="F17" s="849"/>
      <c r="G17" s="849"/>
      <c r="H17" s="849"/>
      <c r="I17" s="849"/>
      <c r="J17" s="849"/>
      <c r="K17" s="849"/>
      <c r="L17" s="849"/>
      <c r="N17" s="438"/>
      <c r="O17" s="439"/>
      <c r="P17" s="439"/>
      <c r="Q17" s="439"/>
      <c r="R17" s="439"/>
      <c r="S17" s="439"/>
      <c r="T17" s="439"/>
      <c r="U17" s="439"/>
      <c r="V17" s="439"/>
      <c r="W17" s="439"/>
      <c r="X17" s="439"/>
      <c r="Y17" s="439"/>
      <c r="Z17" s="439"/>
      <c r="AA17" s="440"/>
      <c r="AC17" s="683" t="s">
        <v>410</v>
      </c>
      <c r="AD17" s="690">
        <f>BD15</f>
        <v>0.27272727272727271</v>
      </c>
      <c r="AE17" s="681">
        <f>BE15</f>
        <v>0.63636363636363635</v>
      </c>
      <c r="AF17" s="681">
        <f>BF15</f>
        <v>9.0909090909090912E-2</v>
      </c>
      <c r="AH17" s="683" t="s">
        <v>410</v>
      </c>
      <c r="AI17" s="689">
        <f>BI15</f>
        <v>9</v>
      </c>
      <c r="AJ17" s="689">
        <f>BJ15</f>
        <v>21</v>
      </c>
      <c r="AK17" s="689">
        <f>BK15</f>
        <v>3</v>
      </c>
      <c r="AL17" s="689">
        <f>BL15</f>
        <v>33</v>
      </c>
      <c r="AN17" s="833"/>
      <c r="AO17" s="833"/>
      <c r="AP17" s="833"/>
      <c r="AQ17" s="833"/>
      <c r="AR17" s="833"/>
      <c r="AS17" s="833"/>
      <c r="AT17" s="833"/>
      <c r="AU17" s="833"/>
      <c r="AV17" s="833"/>
      <c r="AW17" s="833"/>
      <c r="AX17" s="833"/>
      <c r="AY17" s="833"/>
      <c r="BC17" s="7" t="s">
        <v>540</v>
      </c>
      <c r="BD17" s="52">
        <f t="shared" si="0"/>
        <v>0.75</v>
      </c>
      <c r="BE17" s="53">
        <f t="shared" si="1"/>
        <v>0.1875</v>
      </c>
      <c r="BF17" s="47">
        <f t="shared" si="2"/>
        <v>6.25E-2</v>
      </c>
      <c r="BH17" s="7" t="s">
        <v>540</v>
      </c>
      <c r="BI17" s="48">
        <f>+集計・資料①!BQ20</f>
        <v>12</v>
      </c>
      <c r="BJ17" s="49">
        <f>+集計・資料①!BR20</f>
        <v>3</v>
      </c>
      <c r="BK17" s="50">
        <f>+集計・資料①!BS20</f>
        <v>1</v>
      </c>
      <c r="BL17" s="54">
        <f t="shared" si="3"/>
        <v>16</v>
      </c>
    </row>
    <row r="18" spans="1:64">
      <c r="AC18" s="573" t="s">
        <v>411</v>
      </c>
      <c r="AD18" s="690">
        <f>BD14</f>
        <v>0.72</v>
      </c>
      <c r="AE18" s="681">
        <f>BE14</f>
        <v>0.26</v>
      </c>
      <c r="AF18" s="681">
        <f>BF14</f>
        <v>0.02</v>
      </c>
      <c r="AH18" s="573" t="s">
        <v>411</v>
      </c>
      <c r="AI18" s="689">
        <f>BI14</f>
        <v>108</v>
      </c>
      <c r="AJ18" s="689">
        <f>BJ14</f>
        <v>39</v>
      </c>
      <c r="AK18" s="689">
        <f>BK14</f>
        <v>3</v>
      </c>
      <c r="AL18" s="689">
        <f>BL14</f>
        <v>150</v>
      </c>
      <c r="AN18" s="833"/>
      <c r="AO18" s="833"/>
      <c r="AP18" s="833"/>
      <c r="AQ18" s="833"/>
      <c r="AR18" s="833"/>
      <c r="AS18" s="833"/>
      <c r="AT18" s="833"/>
      <c r="AU18" s="833"/>
      <c r="AV18" s="833"/>
      <c r="AW18" s="833"/>
      <c r="AX18" s="833"/>
      <c r="AY18" s="833"/>
      <c r="BC18" s="7" t="s">
        <v>539</v>
      </c>
      <c r="BD18" s="52">
        <f t="shared" si="0"/>
        <v>0.68947368421052635</v>
      </c>
      <c r="BE18" s="53">
        <f t="shared" si="1"/>
        <v>0.26315789473684209</v>
      </c>
      <c r="BF18" s="47">
        <f t="shared" si="2"/>
        <v>4.736842105263158E-2</v>
      </c>
      <c r="BH18" s="7" t="s">
        <v>539</v>
      </c>
      <c r="BI18" s="48">
        <f>+集計・資料①!BQ22</f>
        <v>131</v>
      </c>
      <c r="BJ18" s="49">
        <f>+集計・資料①!BR22</f>
        <v>50</v>
      </c>
      <c r="BK18" s="50">
        <f>+集計・資料①!BS22</f>
        <v>9</v>
      </c>
      <c r="BL18" s="54">
        <f t="shared" si="3"/>
        <v>190</v>
      </c>
    </row>
    <row r="19" spans="1:64">
      <c r="A19" s="433"/>
      <c r="B19" s="434"/>
      <c r="C19" s="434"/>
      <c r="D19" s="434"/>
      <c r="E19" s="434"/>
      <c r="F19" s="434"/>
      <c r="G19" s="434"/>
      <c r="H19" s="434"/>
      <c r="I19" s="434"/>
      <c r="J19" s="434"/>
      <c r="K19" s="434"/>
      <c r="L19" s="434"/>
      <c r="M19" s="434"/>
      <c r="N19" s="434"/>
      <c r="O19" s="434"/>
      <c r="P19" s="434"/>
      <c r="Q19" s="434"/>
      <c r="R19" s="434"/>
      <c r="S19" s="434"/>
      <c r="T19" s="434"/>
      <c r="U19" s="434"/>
      <c r="V19" s="434"/>
      <c r="W19" s="434"/>
      <c r="X19" s="434"/>
      <c r="Y19" s="434"/>
      <c r="Z19" s="434"/>
      <c r="AA19" s="435"/>
      <c r="AC19" s="683" t="s">
        <v>412</v>
      </c>
      <c r="AD19" s="690">
        <f>BD13</f>
        <v>0.69565217391304346</v>
      </c>
      <c r="AE19" s="681">
        <f>BE13</f>
        <v>0.2608695652173913</v>
      </c>
      <c r="AF19" s="681">
        <f>BF13</f>
        <v>4.3478260869565216E-2</v>
      </c>
      <c r="AH19" s="683" t="s">
        <v>412</v>
      </c>
      <c r="AI19" s="689">
        <f>BI13</f>
        <v>16</v>
      </c>
      <c r="AJ19" s="689">
        <f>BJ13</f>
        <v>6</v>
      </c>
      <c r="AK19" s="689">
        <f>BK13</f>
        <v>1</v>
      </c>
      <c r="AL19" s="689">
        <f>BL13</f>
        <v>23</v>
      </c>
      <c r="AN19" s="833"/>
      <c r="AO19" s="833"/>
      <c r="AP19" s="833"/>
      <c r="AQ19" s="833"/>
      <c r="AR19" s="833"/>
      <c r="AS19" s="833"/>
      <c r="AT19" s="833"/>
      <c r="AU19" s="833"/>
      <c r="AV19" s="833"/>
      <c r="AW19" s="833"/>
      <c r="AX19" s="833"/>
      <c r="AY19" s="833"/>
      <c r="BC19" s="7" t="s">
        <v>538</v>
      </c>
      <c r="BD19" s="52">
        <f t="shared" si="0"/>
        <v>0.92307692307692313</v>
      </c>
      <c r="BE19" s="53">
        <f t="shared" si="1"/>
        <v>7.6923076923076927E-2</v>
      </c>
      <c r="BF19" s="47">
        <f t="shared" si="2"/>
        <v>0</v>
      </c>
      <c r="BH19" s="7" t="s">
        <v>538</v>
      </c>
      <c r="BI19" s="48">
        <f>+集計・資料①!BQ24</f>
        <v>12</v>
      </c>
      <c r="BJ19" s="49">
        <f>+集計・資料①!BR24</f>
        <v>1</v>
      </c>
      <c r="BK19" s="50">
        <f>+集計・資料①!BS24</f>
        <v>0</v>
      </c>
      <c r="BL19" s="54">
        <f t="shared" si="3"/>
        <v>13</v>
      </c>
    </row>
    <row r="20" spans="1:64">
      <c r="A20" s="436"/>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437"/>
      <c r="AC20" s="573" t="s">
        <v>413</v>
      </c>
      <c r="AD20" s="690">
        <f>BD12</f>
        <v>0.69918699186991873</v>
      </c>
      <c r="AE20" s="681">
        <f>BE12</f>
        <v>0.26829268292682928</v>
      </c>
      <c r="AF20" s="681">
        <f>BF12</f>
        <v>3.2520325203252036E-2</v>
      </c>
      <c r="AH20" s="573" t="s">
        <v>413</v>
      </c>
      <c r="AI20" s="689">
        <f>BI12</f>
        <v>86</v>
      </c>
      <c r="AJ20" s="689">
        <f>BJ12</f>
        <v>33</v>
      </c>
      <c r="AK20" s="689">
        <f>BK12</f>
        <v>4</v>
      </c>
      <c r="AL20" s="689">
        <f>BL12</f>
        <v>123</v>
      </c>
      <c r="AN20" s="833"/>
      <c r="AO20" s="833"/>
      <c r="AP20" s="833"/>
      <c r="AQ20" s="833"/>
      <c r="AR20" s="833"/>
      <c r="AS20" s="833"/>
      <c r="AT20" s="833"/>
      <c r="AU20" s="833"/>
      <c r="AV20" s="833"/>
      <c r="AW20" s="833"/>
      <c r="AX20" s="833"/>
      <c r="AY20" s="833"/>
      <c r="BC20" s="7" t="s">
        <v>537</v>
      </c>
      <c r="BD20" s="52">
        <f t="shared" si="0"/>
        <v>0.83333333333333337</v>
      </c>
      <c r="BE20" s="53">
        <f t="shared" si="1"/>
        <v>0.16666666666666666</v>
      </c>
      <c r="BF20" s="47">
        <f t="shared" si="2"/>
        <v>0</v>
      </c>
      <c r="BH20" s="7" t="s">
        <v>537</v>
      </c>
      <c r="BI20" s="48">
        <f>+集計・資料①!BQ26</f>
        <v>5</v>
      </c>
      <c r="BJ20" s="49">
        <f>+集計・資料①!BR26</f>
        <v>1</v>
      </c>
      <c r="BK20" s="50">
        <f>+集計・資料①!BS26</f>
        <v>0</v>
      </c>
      <c r="BL20" s="54">
        <f t="shared" si="3"/>
        <v>6</v>
      </c>
    </row>
    <row r="21" spans="1:64">
      <c r="A21" s="436"/>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437"/>
      <c r="AC21" s="683" t="s">
        <v>414</v>
      </c>
      <c r="AD21" s="690">
        <f>BD11</f>
        <v>0.57943925233644855</v>
      </c>
      <c r="AE21" s="681">
        <f>BE11</f>
        <v>0.32710280373831774</v>
      </c>
      <c r="AF21" s="681">
        <f>BF11</f>
        <v>9.3457943925233641E-2</v>
      </c>
      <c r="AH21" s="683" t="s">
        <v>414</v>
      </c>
      <c r="AI21" s="689">
        <f>BI11</f>
        <v>62</v>
      </c>
      <c r="AJ21" s="689">
        <f>BJ11</f>
        <v>35</v>
      </c>
      <c r="AK21" s="689">
        <f>BK11</f>
        <v>10</v>
      </c>
      <c r="AL21" s="689">
        <f>BL11</f>
        <v>107</v>
      </c>
      <c r="AN21" s="833"/>
      <c r="AO21" s="833"/>
      <c r="AP21" s="833"/>
      <c r="AQ21" s="833"/>
      <c r="AR21" s="833"/>
      <c r="AS21" s="833"/>
      <c r="AT21" s="833"/>
      <c r="AU21" s="833"/>
      <c r="AV21" s="833"/>
      <c r="AW21" s="833"/>
      <c r="AX21" s="833"/>
      <c r="AY21" s="833"/>
      <c r="BC21" s="7" t="s">
        <v>547</v>
      </c>
      <c r="BD21" s="52">
        <f t="shared" si="0"/>
        <v>0.6586826347305389</v>
      </c>
      <c r="BE21" s="53">
        <f t="shared" si="1"/>
        <v>0.32934131736526945</v>
      </c>
      <c r="BF21" s="47">
        <f t="shared" si="2"/>
        <v>1.1976047904191617E-2</v>
      </c>
      <c r="BH21" s="7" t="s">
        <v>547</v>
      </c>
      <c r="BI21" s="48">
        <f>+集計・資料①!BQ28</f>
        <v>110</v>
      </c>
      <c r="BJ21" s="49">
        <f>+集計・資料①!BR28</f>
        <v>55</v>
      </c>
      <c r="BK21" s="50">
        <f>+集計・資料①!BS28</f>
        <v>2</v>
      </c>
      <c r="BL21" s="54">
        <f t="shared" si="3"/>
        <v>167</v>
      </c>
    </row>
    <row r="22" spans="1:64" ht="11.25" thickBot="1">
      <c r="A22" s="436"/>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437"/>
      <c r="AC22" s="573" t="s">
        <v>23</v>
      </c>
      <c r="AD22" s="681" t="e">
        <f>BD10</f>
        <v>#DIV/0!</v>
      </c>
      <c r="AE22" s="681" t="e">
        <f>BE10</f>
        <v>#DIV/0!</v>
      </c>
      <c r="AF22" s="681" t="e">
        <f>BF10</f>
        <v>#DIV/0!</v>
      </c>
      <c r="AH22" s="573" t="s">
        <v>23</v>
      </c>
      <c r="AI22" s="689">
        <f>BI10</f>
        <v>0</v>
      </c>
      <c r="AJ22" s="689">
        <f>BJ10</f>
        <v>0</v>
      </c>
      <c r="AK22" s="689">
        <f>BK10</f>
        <v>0</v>
      </c>
      <c r="AL22" s="689">
        <f>BL10</f>
        <v>0</v>
      </c>
      <c r="AN22" s="833"/>
      <c r="AO22" s="833"/>
      <c r="AP22" s="833"/>
      <c r="AQ22" s="833"/>
      <c r="AR22" s="833"/>
      <c r="AS22" s="833"/>
      <c r="AT22" s="833"/>
      <c r="AU22" s="833"/>
      <c r="AV22" s="833"/>
      <c r="AW22" s="833"/>
      <c r="AX22" s="833"/>
      <c r="AY22" s="833"/>
      <c r="BC22" s="10" t="s">
        <v>548</v>
      </c>
      <c r="BD22" s="55">
        <f t="shared" si="0"/>
        <v>0.74449339207048459</v>
      </c>
      <c r="BE22" s="56">
        <f t="shared" si="1"/>
        <v>0.23788546255506607</v>
      </c>
      <c r="BF22" s="57">
        <f t="shared" si="2"/>
        <v>1.7621145374449341E-2</v>
      </c>
      <c r="BH22" s="8" t="s">
        <v>548</v>
      </c>
      <c r="BI22" s="58">
        <f>+集計・資料①!BQ30</f>
        <v>169</v>
      </c>
      <c r="BJ22" s="59">
        <f>+集計・資料①!BR30</f>
        <v>54</v>
      </c>
      <c r="BK22" s="60">
        <f>+集計・資料①!BS30</f>
        <v>4</v>
      </c>
      <c r="BL22" s="61">
        <f t="shared" si="3"/>
        <v>227</v>
      </c>
    </row>
    <row r="23" spans="1:64" ht="12" thickTop="1" thickBot="1">
      <c r="A23" s="436"/>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437"/>
      <c r="AH23" s="575" t="s">
        <v>556</v>
      </c>
      <c r="AI23" s="689">
        <f>SUM(AI10:AI22)</f>
        <v>732</v>
      </c>
      <c r="AJ23" s="689">
        <f>SUM(AJ10:AJ22)</f>
        <v>302</v>
      </c>
      <c r="AK23" s="689">
        <f>SUM(AK10:AK22)</f>
        <v>39</v>
      </c>
      <c r="AL23" s="689">
        <f>SUM(AL10:AL22)</f>
        <v>1073</v>
      </c>
      <c r="AN23" s="833"/>
      <c r="AO23" s="833"/>
      <c r="AP23" s="833"/>
      <c r="AQ23" s="833"/>
      <c r="AR23" s="833"/>
      <c r="AS23" s="833"/>
      <c r="AT23" s="833"/>
      <c r="AU23" s="833"/>
      <c r="AV23" s="833"/>
      <c r="AW23" s="833"/>
      <c r="AX23" s="833"/>
      <c r="AY23" s="833"/>
      <c r="BH23" s="33" t="s">
        <v>556</v>
      </c>
      <c r="BI23" s="62">
        <f>+SUM(BI10:BI22)</f>
        <v>732</v>
      </c>
      <c r="BJ23" s="63">
        <f>+SUM(BJ10:BJ22)</f>
        <v>302</v>
      </c>
      <c r="BK23" s="64">
        <f>+SUM(BK10:BK22)</f>
        <v>39</v>
      </c>
      <c r="BL23" s="65">
        <f t="shared" si="3"/>
        <v>1073</v>
      </c>
    </row>
    <row r="24" spans="1:64">
      <c r="A24" s="436"/>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437"/>
      <c r="AN24" s="833"/>
      <c r="AO24" s="833"/>
      <c r="AP24" s="833"/>
      <c r="AQ24" s="833"/>
      <c r="AR24" s="833"/>
      <c r="AS24" s="833"/>
      <c r="AT24" s="833"/>
      <c r="AU24" s="833"/>
      <c r="AV24" s="833"/>
      <c r="AW24" s="833"/>
      <c r="AX24" s="833"/>
      <c r="AY24" s="833"/>
    </row>
    <row r="25" spans="1:64">
      <c r="A25" s="436"/>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437"/>
      <c r="AC25" s="26" t="s">
        <v>424</v>
      </c>
      <c r="AH25" s="26" t="s">
        <v>381</v>
      </c>
      <c r="AN25" s="833"/>
      <c r="AO25" s="833"/>
      <c r="AP25" s="833"/>
      <c r="AQ25" s="833"/>
      <c r="AR25" s="833"/>
      <c r="AS25" s="833"/>
      <c r="AT25" s="833"/>
      <c r="AU25" s="833"/>
      <c r="AV25" s="833"/>
      <c r="AW25" s="833"/>
      <c r="AX25" s="833"/>
      <c r="AY25" s="833"/>
      <c r="BC25" s="26" t="s">
        <v>424</v>
      </c>
      <c r="BH25" s="26" t="s">
        <v>381</v>
      </c>
    </row>
    <row r="26" spans="1:64" ht="11.25" thickBot="1">
      <c r="A26" s="436"/>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437"/>
      <c r="AC26" s="439"/>
      <c r="AD26" s="439"/>
      <c r="AE26" s="439"/>
      <c r="AF26" s="439"/>
      <c r="AN26" s="833"/>
      <c r="AO26" s="833"/>
      <c r="AP26" s="833"/>
      <c r="AQ26" s="833"/>
      <c r="AR26" s="833"/>
      <c r="AS26" s="833"/>
      <c r="AT26" s="833"/>
      <c r="AU26" s="833"/>
      <c r="AV26" s="833"/>
      <c r="AW26" s="833"/>
      <c r="AX26" s="833"/>
      <c r="AY26" s="833"/>
    </row>
    <row r="27" spans="1:64" ht="11.25" thickBot="1">
      <c r="A27" s="436"/>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437"/>
      <c r="AC27" s="575" t="s">
        <v>551</v>
      </c>
      <c r="AD27" s="575" t="s">
        <v>384</v>
      </c>
      <c r="AE27" s="575" t="s">
        <v>385</v>
      </c>
      <c r="AF27" s="575" t="s">
        <v>401</v>
      </c>
      <c r="AH27" s="575" t="s">
        <v>551</v>
      </c>
      <c r="AI27" s="575" t="s">
        <v>384</v>
      </c>
      <c r="AJ27" s="575" t="s">
        <v>385</v>
      </c>
      <c r="AK27" s="575" t="s">
        <v>401</v>
      </c>
      <c r="AL27" s="575" t="s">
        <v>556</v>
      </c>
      <c r="AN27" s="833"/>
      <c r="AO27" s="833"/>
      <c r="AP27" s="833"/>
      <c r="AQ27" s="833"/>
      <c r="AR27" s="833"/>
      <c r="AS27" s="833"/>
      <c r="AT27" s="833"/>
      <c r="AU27" s="833"/>
      <c r="AV27" s="833"/>
      <c r="AW27" s="833"/>
      <c r="AX27" s="833"/>
      <c r="AY27" s="833"/>
      <c r="BC27" s="31" t="s">
        <v>551</v>
      </c>
      <c r="BD27" s="66" t="s">
        <v>384</v>
      </c>
      <c r="BE27" s="29" t="s">
        <v>385</v>
      </c>
      <c r="BF27" s="30" t="s">
        <v>401</v>
      </c>
      <c r="BH27" s="31" t="s">
        <v>551</v>
      </c>
      <c r="BI27" s="66" t="s">
        <v>384</v>
      </c>
      <c r="BJ27" s="29" t="s">
        <v>385</v>
      </c>
      <c r="BK27" s="30" t="s">
        <v>401</v>
      </c>
      <c r="BL27" s="32" t="s">
        <v>556</v>
      </c>
    </row>
    <row r="28" spans="1:64">
      <c r="A28" s="436"/>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437"/>
      <c r="AC28" s="577" t="s">
        <v>415</v>
      </c>
      <c r="AD28" s="681">
        <f>BD33</f>
        <v>0.55252100840336138</v>
      </c>
      <c r="AE28" s="681">
        <f>BE33</f>
        <v>0.37605042016806722</v>
      </c>
      <c r="AF28" s="681">
        <f>BF33</f>
        <v>7.1428571428571425E-2</v>
      </c>
      <c r="AH28" s="577" t="s">
        <v>415</v>
      </c>
      <c r="AI28" s="689">
        <f>BI33</f>
        <v>263</v>
      </c>
      <c r="AJ28" s="689">
        <f>BJ33</f>
        <v>179</v>
      </c>
      <c r="AK28" s="689">
        <f>BK33</f>
        <v>34</v>
      </c>
      <c r="AL28" s="689">
        <f>BL33</f>
        <v>476</v>
      </c>
      <c r="BC28" s="67" t="s">
        <v>555</v>
      </c>
      <c r="BD28" s="45">
        <f t="shared" ref="BD28:BF33" si="4">+BI28/$BL28</f>
        <v>1</v>
      </c>
      <c r="BE28" s="46">
        <f t="shared" si="4"/>
        <v>0</v>
      </c>
      <c r="BF28" s="47">
        <f t="shared" si="4"/>
        <v>0</v>
      </c>
      <c r="BH28" s="67" t="s">
        <v>555</v>
      </c>
      <c r="BI28" s="68">
        <f>+集計・資料①!BQ40</f>
        <v>7</v>
      </c>
      <c r="BJ28" s="49">
        <f>+集計・資料①!BR40</f>
        <v>0</v>
      </c>
      <c r="BK28" s="69">
        <f>+集計・資料①!BS40</f>
        <v>0</v>
      </c>
      <c r="BL28" s="51">
        <f t="shared" ref="BL28:BL33" si="5">+SUM(BI28:BK28)</f>
        <v>7</v>
      </c>
    </row>
    <row r="29" spans="1:64">
      <c r="A29" s="436"/>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437"/>
      <c r="AC29" s="577" t="s">
        <v>416</v>
      </c>
      <c r="AD29" s="681">
        <f>BD32</f>
        <v>0.7441860465116279</v>
      </c>
      <c r="AE29" s="681">
        <f>BE32</f>
        <v>0.24916943521594684</v>
      </c>
      <c r="AF29" s="681">
        <f>BF32</f>
        <v>6.6445182724252493E-3</v>
      </c>
      <c r="AH29" s="577" t="s">
        <v>416</v>
      </c>
      <c r="AI29" s="689">
        <f>BI32</f>
        <v>224</v>
      </c>
      <c r="AJ29" s="689">
        <f>BJ32</f>
        <v>75</v>
      </c>
      <c r="AK29" s="689">
        <f>BK32</f>
        <v>2</v>
      </c>
      <c r="AL29" s="689">
        <f>BL32</f>
        <v>301</v>
      </c>
      <c r="BC29" s="70" t="s">
        <v>432</v>
      </c>
      <c r="BD29" s="71">
        <f t="shared" si="4"/>
        <v>0.9285714285714286</v>
      </c>
      <c r="BE29" s="72">
        <f t="shared" si="4"/>
        <v>7.1428571428571425E-2</v>
      </c>
      <c r="BF29" s="73">
        <f t="shared" si="4"/>
        <v>0</v>
      </c>
      <c r="BH29" s="70" t="s">
        <v>432</v>
      </c>
      <c r="BI29" s="74">
        <f>+集計・資料①!BQ42</f>
        <v>13</v>
      </c>
      <c r="BJ29" s="75">
        <f>+集計・資料①!BR42</f>
        <v>1</v>
      </c>
      <c r="BK29" s="76">
        <f>+集計・資料①!BS42</f>
        <v>0</v>
      </c>
      <c r="BL29" s="54">
        <f t="shared" si="5"/>
        <v>14</v>
      </c>
    </row>
    <row r="30" spans="1:64">
      <c r="A30" s="436"/>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437"/>
      <c r="AC30" s="577" t="s">
        <v>417</v>
      </c>
      <c r="AD30" s="681">
        <f>BD31</f>
        <v>0.79835390946502061</v>
      </c>
      <c r="AE30" s="681">
        <f>BE31</f>
        <v>0.18930041152263374</v>
      </c>
      <c r="AF30" s="681">
        <f>BF31</f>
        <v>1.2345679012345678E-2</v>
      </c>
      <c r="AH30" s="577" t="s">
        <v>417</v>
      </c>
      <c r="AI30" s="689">
        <f>BI31</f>
        <v>194</v>
      </c>
      <c r="AJ30" s="689">
        <f>BJ31</f>
        <v>46</v>
      </c>
      <c r="AK30" s="689">
        <f>BK31</f>
        <v>3</v>
      </c>
      <c r="AL30" s="689">
        <f>BL31</f>
        <v>243</v>
      </c>
      <c r="BC30" s="70" t="s">
        <v>433</v>
      </c>
      <c r="BD30" s="71">
        <f t="shared" si="4"/>
        <v>0.96875</v>
      </c>
      <c r="BE30" s="72">
        <f t="shared" si="4"/>
        <v>3.125E-2</v>
      </c>
      <c r="BF30" s="73">
        <f t="shared" si="4"/>
        <v>0</v>
      </c>
      <c r="BH30" s="70" t="s">
        <v>433</v>
      </c>
      <c r="BI30" s="74">
        <f>+集計・資料①!BQ44</f>
        <v>31</v>
      </c>
      <c r="BJ30" s="75">
        <f>+集計・資料①!BR44</f>
        <v>1</v>
      </c>
      <c r="BK30" s="76">
        <f>+集計・資料①!BS44</f>
        <v>0</v>
      </c>
      <c r="BL30" s="54">
        <f t="shared" si="5"/>
        <v>32</v>
      </c>
    </row>
    <row r="31" spans="1:64">
      <c r="A31" s="436"/>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437"/>
      <c r="AC31" s="577" t="s">
        <v>418</v>
      </c>
      <c r="AD31" s="681">
        <f>BD30</f>
        <v>0.96875</v>
      </c>
      <c r="AE31" s="681">
        <f>BE30</f>
        <v>3.125E-2</v>
      </c>
      <c r="AF31" s="681">
        <f>BF30</f>
        <v>0</v>
      </c>
      <c r="AH31" s="577" t="s">
        <v>418</v>
      </c>
      <c r="AI31" s="689">
        <f>BI30</f>
        <v>31</v>
      </c>
      <c r="AJ31" s="689">
        <f>BJ30</f>
        <v>1</v>
      </c>
      <c r="AK31" s="689">
        <f>BK30</f>
        <v>0</v>
      </c>
      <c r="AL31" s="689">
        <f>BL30</f>
        <v>32</v>
      </c>
      <c r="BC31" s="70" t="s">
        <v>434</v>
      </c>
      <c r="BD31" s="71">
        <f t="shared" si="4"/>
        <v>0.79835390946502061</v>
      </c>
      <c r="BE31" s="72">
        <f t="shared" si="4"/>
        <v>0.18930041152263374</v>
      </c>
      <c r="BF31" s="73">
        <f t="shared" si="4"/>
        <v>1.2345679012345678E-2</v>
      </c>
      <c r="BH31" s="70" t="s">
        <v>434</v>
      </c>
      <c r="BI31" s="74">
        <f>+集計・資料①!BQ46</f>
        <v>194</v>
      </c>
      <c r="BJ31" s="75">
        <f>+集計・資料①!BR46</f>
        <v>46</v>
      </c>
      <c r="BK31" s="76">
        <f>+集計・資料①!BS46</f>
        <v>3</v>
      </c>
      <c r="BL31" s="54">
        <f t="shared" si="5"/>
        <v>243</v>
      </c>
    </row>
    <row r="32" spans="1:64">
      <c r="A32" s="436"/>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437"/>
      <c r="AC32" s="577" t="s">
        <v>419</v>
      </c>
      <c r="AD32" s="681">
        <f>BD29</f>
        <v>0.9285714285714286</v>
      </c>
      <c r="AE32" s="681">
        <f>BE29</f>
        <v>7.1428571428571425E-2</v>
      </c>
      <c r="AF32" s="681">
        <f>BF29</f>
        <v>0</v>
      </c>
      <c r="AH32" s="577" t="s">
        <v>419</v>
      </c>
      <c r="AI32" s="689">
        <f>BI29</f>
        <v>13</v>
      </c>
      <c r="AJ32" s="689">
        <f>BJ29</f>
        <v>1</v>
      </c>
      <c r="AK32" s="689">
        <f>BK29</f>
        <v>0</v>
      </c>
      <c r="AL32" s="689">
        <f>BL29</f>
        <v>14</v>
      </c>
      <c r="BC32" s="70" t="s">
        <v>435</v>
      </c>
      <c r="BD32" s="71">
        <f t="shared" si="4"/>
        <v>0.7441860465116279</v>
      </c>
      <c r="BE32" s="72">
        <f t="shared" si="4"/>
        <v>0.24916943521594684</v>
      </c>
      <c r="BF32" s="73">
        <f t="shared" si="4"/>
        <v>6.6445182724252493E-3</v>
      </c>
      <c r="BH32" s="70" t="s">
        <v>435</v>
      </c>
      <c r="BI32" s="74">
        <f>+集計・資料①!BQ48</f>
        <v>224</v>
      </c>
      <c r="BJ32" s="75">
        <f>+集計・資料①!BR48</f>
        <v>75</v>
      </c>
      <c r="BK32" s="76">
        <f>+集計・資料①!BS48</f>
        <v>2</v>
      </c>
      <c r="BL32" s="54">
        <f t="shared" si="5"/>
        <v>301</v>
      </c>
    </row>
    <row r="33" spans="1:64" ht="11.25" thickBot="1">
      <c r="A33" s="436"/>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437"/>
      <c r="AC33" s="577" t="s">
        <v>420</v>
      </c>
      <c r="AD33" s="681">
        <f>BD28</f>
        <v>1</v>
      </c>
      <c r="AE33" s="681">
        <f>BE28</f>
        <v>0</v>
      </c>
      <c r="AF33" s="681">
        <f>BF28</f>
        <v>0</v>
      </c>
      <c r="AH33" s="577" t="s">
        <v>420</v>
      </c>
      <c r="AI33" s="689">
        <f>BI28</f>
        <v>7</v>
      </c>
      <c r="AJ33" s="689">
        <f>BJ28</f>
        <v>0</v>
      </c>
      <c r="AK33" s="689">
        <f>BK28</f>
        <v>0</v>
      </c>
      <c r="AL33" s="689">
        <f>BL28</f>
        <v>7</v>
      </c>
      <c r="BC33" s="77" t="s">
        <v>436</v>
      </c>
      <c r="BD33" s="78">
        <f t="shared" si="4"/>
        <v>0.55252100840336138</v>
      </c>
      <c r="BE33" s="56">
        <f t="shared" si="4"/>
        <v>0.37605042016806722</v>
      </c>
      <c r="BF33" s="57">
        <f t="shared" si="4"/>
        <v>7.1428571428571425E-2</v>
      </c>
      <c r="BH33" s="79" t="s">
        <v>436</v>
      </c>
      <c r="BI33" s="80">
        <f>+集計・資料①!BQ50</f>
        <v>263</v>
      </c>
      <c r="BJ33" s="59">
        <f>+集計・資料①!BR50</f>
        <v>179</v>
      </c>
      <c r="BK33" s="81">
        <f>+集計・資料①!BS50</f>
        <v>34</v>
      </c>
      <c r="BL33" s="61">
        <f t="shared" si="5"/>
        <v>476</v>
      </c>
    </row>
    <row r="34" spans="1:64" ht="12" thickTop="1" thickBot="1">
      <c r="A34" s="436"/>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437"/>
      <c r="AH34" s="575" t="s">
        <v>556</v>
      </c>
      <c r="AI34" s="689">
        <f>SUM(AI28:AI33)</f>
        <v>732</v>
      </c>
      <c r="AJ34" s="689">
        <f>SUM(AJ28:AJ33)</f>
        <v>302</v>
      </c>
      <c r="AK34" s="689">
        <f>SUM(AK28:AK33)</f>
        <v>39</v>
      </c>
      <c r="AL34" s="689">
        <f>SUM(AL28:AL33)</f>
        <v>1073</v>
      </c>
      <c r="BH34" s="37" t="s">
        <v>556</v>
      </c>
      <c r="BI34" s="82">
        <f>+集計・資料①!BQ52</f>
        <v>732</v>
      </c>
      <c r="BJ34" s="83">
        <f>+集計・資料①!BR52</f>
        <v>302</v>
      </c>
      <c r="BK34" s="84">
        <f>+集計・資料①!BS52</f>
        <v>39</v>
      </c>
      <c r="BL34" s="85">
        <f>+SUM(BL28:BL33)</f>
        <v>1073</v>
      </c>
    </row>
    <row r="35" spans="1:64">
      <c r="A35" s="436"/>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437"/>
      <c r="AI35" s="86"/>
      <c r="AJ35" s="86"/>
      <c r="AK35" s="86"/>
      <c r="BI35" s="86"/>
      <c r="BJ35" s="86"/>
      <c r="BK35" s="86"/>
    </row>
    <row r="36" spans="1:64">
      <c r="A36" s="436"/>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437"/>
      <c r="AI36" s="87"/>
      <c r="AJ36" s="87"/>
      <c r="AK36" s="87"/>
      <c r="AM36" s="782"/>
      <c r="BI36" s="87"/>
      <c r="BJ36" s="87"/>
      <c r="BK36" s="87"/>
    </row>
    <row r="37" spans="1:64">
      <c r="A37" s="436"/>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437"/>
      <c r="AI37" s="86"/>
      <c r="AJ37" s="86"/>
      <c r="AK37" s="86"/>
      <c r="AM37" s="783"/>
      <c r="BI37" s="86"/>
      <c r="BJ37" s="86"/>
      <c r="BK37" s="86"/>
    </row>
    <row r="38" spans="1:64">
      <c r="A38" s="436"/>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437"/>
      <c r="AM38" s="782"/>
    </row>
    <row r="39" spans="1:64">
      <c r="A39" s="436"/>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437"/>
      <c r="AM39" s="783"/>
    </row>
    <row r="40" spans="1:64">
      <c r="A40" s="436"/>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437"/>
      <c r="AM40" s="782"/>
    </row>
    <row r="41" spans="1:64">
      <c r="A41" s="436"/>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437"/>
      <c r="AM41" s="783"/>
    </row>
    <row r="42" spans="1:64">
      <c r="A42" s="436"/>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437"/>
      <c r="AM42" s="782"/>
    </row>
    <row r="43" spans="1:64">
      <c r="A43" s="436"/>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437"/>
      <c r="AM43" s="783"/>
    </row>
    <row r="44" spans="1:64">
      <c r="A44" s="436"/>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437"/>
      <c r="AM44" s="782"/>
    </row>
    <row r="45" spans="1:64">
      <c r="A45" s="436"/>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437"/>
      <c r="AM45" s="783"/>
    </row>
    <row r="46" spans="1:64">
      <c r="A46" s="436"/>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437"/>
      <c r="AM46" s="782"/>
    </row>
    <row r="47" spans="1:64">
      <c r="A47" s="436"/>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437"/>
      <c r="AM47" s="783"/>
    </row>
    <row r="48" spans="1:64">
      <c r="A48" s="436"/>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437"/>
      <c r="AM48" s="782"/>
    </row>
    <row r="49" spans="1:40">
      <c r="A49" s="436"/>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437"/>
      <c r="AM49" s="783"/>
    </row>
    <row r="50" spans="1:40">
      <c r="A50" s="436"/>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437"/>
      <c r="AM50" s="782"/>
      <c r="AN50" s="782"/>
    </row>
    <row r="51" spans="1:40">
      <c r="A51" s="436"/>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437"/>
      <c r="AM51" s="783"/>
      <c r="AN51" s="782"/>
    </row>
    <row r="52" spans="1:40">
      <c r="A52" s="436"/>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437"/>
      <c r="AM52" s="782"/>
      <c r="AN52" s="782"/>
    </row>
    <row r="53" spans="1:40">
      <c r="A53" s="436"/>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437"/>
      <c r="AM53" s="783"/>
      <c r="AN53" s="782"/>
    </row>
    <row r="54" spans="1:40">
      <c r="A54" s="436"/>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437"/>
      <c r="AM54" s="782"/>
      <c r="AN54" s="782"/>
    </row>
    <row r="55" spans="1:40">
      <c r="A55" s="436"/>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437"/>
    </row>
    <row r="56" spans="1:40">
      <c r="A56" s="436"/>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437"/>
    </row>
    <row r="57" spans="1:40">
      <c r="A57" s="436"/>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437"/>
    </row>
    <row r="58" spans="1:40">
      <c r="A58" s="436"/>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437"/>
    </row>
    <row r="59" spans="1:40">
      <c r="A59" s="436"/>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437"/>
    </row>
    <row r="60" spans="1:40">
      <c r="A60" s="436"/>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437"/>
    </row>
    <row r="61" spans="1:40">
      <c r="A61" s="438"/>
      <c r="B61" s="439"/>
      <c r="C61" s="439"/>
      <c r="D61" s="439"/>
      <c r="E61" s="439"/>
      <c r="F61" s="439"/>
      <c r="G61" s="439"/>
      <c r="H61" s="439"/>
      <c r="I61" s="439"/>
      <c r="J61" s="439"/>
      <c r="K61" s="439"/>
      <c r="L61" s="439"/>
      <c r="M61" s="439"/>
      <c r="N61" s="439"/>
      <c r="O61" s="439"/>
      <c r="P61" s="439"/>
      <c r="Q61" s="439"/>
      <c r="R61" s="439"/>
      <c r="S61" s="439"/>
      <c r="T61" s="439"/>
      <c r="U61" s="439"/>
      <c r="V61" s="439"/>
      <c r="W61" s="439"/>
      <c r="X61" s="439"/>
      <c r="Y61" s="439"/>
      <c r="Z61" s="439"/>
      <c r="AA61" s="440"/>
    </row>
  </sheetData>
  <mergeCells count="4">
    <mergeCell ref="A1:B1"/>
    <mergeCell ref="V1:AA1"/>
    <mergeCell ref="B3:L17"/>
    <mergeCell ref="AN15:AY27"/>
  </mergeCells>
  <phoneticPr fontId="4"/>
  <conditionalFormatting sqref="AD10:AD21">
    <cfRule type="cellIs" dxfId="46" priority="1" operator="greaterThanOrEqual">
      <formula>0.8</formula>
    </cfRule>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60" man="1"/>
    <brk id="53"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業種リスト!$A$2:$A$14</xm:f>
          </x14:formula1>
          <xm:sqref>AP6:AR6</xm:sqref>
        </x14:dataValidation>
      </x14:dataValidations>
    </ext>
  </extLst>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theme="9" tint="0.59999389629810485"/>
  </sheetPr>
  <dimension ref="A1:BZ54"/>
  <sheetViews>
    <sheetView showGridLines="0" view="pageBreakPreview" topLeftCell="O1" zoomScaleNormal="100" zoomScaleSheetLayoutView="100" workbookViewId="0">
      <selection activeCell="AG2" sqref="AG2"/>
    </sheetView>
  </sheetViews>
  <sheetFormatPr defaultColWidth="10.28515625" defaultRowHeight="12"/>
  <cols>
    <col min="1" max="27" width="3.5703125" style="705" customWidth="1"/>
    <col min="28" max="28" width="1.7109375" style="705" customWidth="1"/>
    <col min="29" max="29" width="16.42578125" style="282" customWidth="1"/>
    <col min="30" max="34" width="8.28515625" style="282" customWidth="1"/>
    <col min="35" max="35" width="4.42578125" style="282" customWidth="1"/>
    <col min="36" max="36" width="15.7109375" style="282" customWidth="1"/>
    <col min="37" max="39" width="6.5703125" style="282" customWidth="1"/>
    <col min="40" max="40" width="7.42578125" style="282" customWidth="1"/>
    <col min="41" max="41" width="6.5703125" style="282" customWidth="1"/>
    <col min="42" max="42" width="7.28515625" style="282" customWidth="1"/>
    <col min="43" max="43" width="15.85546875" style="336" bestFit="1" customWidth="1"/>
    <col min="44" max="44" width="7.7109375" style="336" bestFit="1" customWidth="1"/>
    <col min="45" max="45" width="5.42578125" style="336" bestFit="1" customWidth="1"/>
    <col min="46" max="47" width="5.42578125" style="336" customWidth="1"/>
    <col min="48" max="48" width="3.42578125" style="336" customWidth="1"/>
    <col min="49" max="51" width="2.85546875" style="336" customWidth="1"/>
    <col min="52" max="52" width="3.28515625" style="336" customWidth="1"/>
    <col min="53" max="58" width="5.42578125" style="336" customWidth="1"/>
    <col min="59" max="59" width="13.7109375" style="336" customWidth="1"/>
    <col min="60" max="60" width="14.140625" style="336" bestFit="1" customWidth="1"/>
    <col min="61" max="62" width="5.42578125" style="336" customWidth="1"/>
    <col min="63" max="63" width="1.7109375" style="705" customWidth="1"/>
    <col min="64" max="64" width="16.42578125" style="282" customWidth="1"/>
    <col min="65" max="68" width="7.7109375" style="282" bestFit="1" customWidth="1"/>
    <col min="69" max="69" width="7.7109375" style="282" customWidth="1"/>
    <col min="70" max="70" width="4.42578125" style="282" customWidth="1"/>
    <col min="71" max="71" width="15.7109375" style="282" customWidth="1"/>
    <col min="72" max="77" width="6.5703125" style="282" customWidth="1"/>
    <col min="78" max="78" width="10.28515625" style="282" customWidth="1"/>
    <col min="79" max="16384" width="10.28515625" style="705"/>
  </cols>
  <sheetData>
    <row r="1" spans="1:77" ht="21" customHeight="1" thickBot="1">
      <c r="A1" s="902">
        <v>54</v>
      </c>
      <c r="B1" s="902"/>
      <c r="C1" s="496" t="s">
        <v>502</v>
      </c>
      <c r="D1" s="496"/>
      <c r="E1" s="496"/>
      <c r="F1" s="496"/>
      <c r="G1" s="496"/>
      <c r="H1" s="496"/>
      <c r="I1" s="496"/>
      <c r="J1" s="496"/>
      <c r="K1" s="496"/>
      <c r="L1" s="496"/>
      <c r="M1" s="496"/>
      <c r="N1" s="496"/>
      <c r="O1" s="496"/>
      <c r="P1" s="496"/>
      <c r="Q1" s="496"/>
      <c r="R1" s="496"/>
      <c r="S1" s="496"/>
      <c r="T1" s="496"/>
      <c r="U1" s="496"/>
      <c r="V1" s="904" t="s">
        <v>827</v>
      </c>
      <c r="W1" s="905"/>
      <c r="X1" s="905"/>
      <c r="Y1" s="905"/>
      <c r="Z1" s="905"/>
      <c r="AA1" s="905"/>
      <c r="AC1" s="282" t="s">
        <v>682</v>
      </c>
      <c r="BL1" s="282" t="s">
        <v>503</v>
      </c>
    </row>
    <row r="2" spans="1:77">
      <c r="AC2" s="705"/>
      <c r="BL2" s="705"/>
    </row>
    <row r="3" spans="1:77">
      <c r="AC3" s="282" t="s">
        <v>504</v>
      </c>
      <c r="AJ3" s="282" t="s">
        <v>509</v>
      </c>
      <c r="AR3" s="336" t="s">
        <v>690</v>
      </c>
      <c r="BL3" s="282" t="s">
        <v>504</v>
      </c>
      <c r="BS3" s="282" t="s">
        <v>509</v>
      </c>
    </row>
    <row r="4" spans="1:77" ht="12.75" thickBot="1">
      <c r="AR4" s="336" t="str">
        <f>CONCATENATE("公正採用選考人権啓発推進員制度についての問いに対して、「知っていて理解している」事業所の割合は全体で",TEXT(AD6,"0.0％"),"となった。")</f>
        <v>公正採用選考人権啓発推進員制度についての問いに対して、「知っていて理解している」事業所の割合は全体で2.9%となった。</v>
      </c>
    </row>
    <row r="5" spans="1:77" ht="12.75" thickBot="1">
      <c r="B5" s="903" t="s">
        <v>882</v>
      </c>
      <c r="C5" s="907"/>
      <c r="D5" s="907"/>
      <c r="E5" s="907"/>
      <c r="F5" s="907"/>
      <c r="G5" s="907"/>
      <c r="H5" s="907"/>
      <c r="I5" s="907"/>
      <c r="J5" s="907"/>
      <c r="K5" s="907"/>
      <c r="L5" s="907"/>
      <c r="M5" s="907"/>
      <c r="O5" s="726"/>
      <c r="P5" s="727"/>
      <c r="Q5" s="727"/>
      <c r="R5" s="727"/>
      <c r="S5" s="727"/>
      <c r="T5" s="727"/>
      <c r="U5" s="727"/>
      <c r="V5" s="727"/>
      <c r="W5" s="727"/>
      <c r="X5" s="727"/>
      <c r="Y5" s="727"/>
      <c r="Z5" s="727"/>
      <c r="AA5" s="728"/>
      <c r="AC5" s="589"/>
      <c r="AD5" s="589" t="s">
        <v>505</v>
      </c>
      <c r="AE5" s="589" t="s">
        <v>506</v>
      </c>
      <c r="AF5" s="589" t="s">
        <v>507</v>
      </c>
      <c r="AG5" s="589" t="s">
        <v>57</v>
      </c>
      <c r="AH5" s="589" t="s">
        <v>770</v>
      </c>
      <c r="AJ5" s="589"/>
      <c r="AK5" s="589" t="s">
        <v>505</v>
      </c>
      <c r="AL5" s="589" t="s">
        <v>506</v>
      </c>
      <c r="AM5" s="589" t="s">
        <v>507</v>
      </c>
      <c r="AN5" s="589" t="s">
        <v>57</v>
      </c>
      <c r="AO5" s="589" t="s">
        <v>770</v>
      </c>
      <c r="AP5" s="589" t="s">
        <v>556</v>
      </c>
      <c r="AR5" s="336" t="s">
        <v>691</v>
      </c>
      <c r="AT5" s="779" t="s">
        <v>692</v>
      </c>
      <c r="AU5" s="779" t="s">
        <v>693</v>
      </c>
      <c r="AV5" s="779" t="s">
        <v>694</v>
      </c>
      <c r="BL5" s="296"/>
      <c r="BM5" s="477" t="s">
        <v>505</v>
      </c>
      <c r="BN5" s="475" t="s">
        <v>506</v>
      </c>
      <c r="BO5" s="475" t="s">
        <v>507</v>
      </c>
      <c r="BP5" s="476" t="s">
        <v>58</v>
      </c>
      <c r="BQ5" s="476" t="s">
        <v>775</v>
      </c>
      <c r="BS5" s="296"/>
      <c r="BT5" s="477" t="s">
        <v>505</v>
      </c>
      <c r="BU5" s="475" t="s">
        <v>506</v>
      </c>
      <c r="BV5" s="475" t="s">
        <v>507</v>
      </c>
      <c r="BW5" s="478" t="s">
        <v>58</v>
      </c>
      <c r="BX5" s="741" t="s">
        <v>775</v>
      </c>
      <c r="BY5" s="396" t="s">
        <v>556</v>
      </c>
    </row>
    <row r="6" spans="1:77" ht="12.75" thickBot="1">
      <c r="B6" s="907"/>
      <c r="C6" s="907"/>
      <c r="D6" s="907"/>
      <c r="E6" s="907"/>
      <c r="F6" s="907"/>
      <c r="G6" s="907"/>
      <c r="H6" s="907"/>
      <c r="I6" s="907"/>
      <c r="J6" s="907"/>
      <c r="K6" s="907"/>
      <c r="L6" s="907"/>
      <c r="M6" s="907"/>
      <c r="O6" s="730"/>
      <c r="P6" s="731"/>
      <c r="Q6" s="731"/>
      <c r="R6" s="731"/>
      <c r="S6" s="731"/>
      <c r="T6" s="731"/>
      <c r="U6" s="731"/>
      <c r="V6" s="731"/>
      <c r="W6" s="731"/>
      <c r="X6" s="731"/>
      <c r="Y6" s="731"/>
      <c r="Z6" s="731"/>
      <c r="AA6" s="732"/>
      <c r="AC6" s="753" t="s">
        <v>558</v>
      </c>
      <c r="AD6" s="774">
        <f>BM6</f>
        <v>2.8890959925442685E-2</v>
      </c>
      <c r="AE6" s="690">
        <f>BN6</f>
        <v>1.3979496738117428E-2</v>
      </c>
      <c r="AF6" s="681">
        <f>BO6</f>
        <v>3.727865796831314E-3</v>
      </c>
      <c r="AG6" s="681">
        <f>BP6</f>
        <v>0.95060577819198511</v>
      </c>
      <c r="AH6" s="681">
        <f>BQ6</f>
        <v>2.7958993476234857E-3</v>
      </c>
      <c r="AJ6" s="753" t="s">
        <v>558</v>
      </c>
      <c r="AK6" s="773">
        <f t="shared" ref="AK6:AP6" si="0">BT6</f>
        <v>31</v>
      </c>
      <c r="AL6" s="704">
        <f t="shared" si="0"/>
        <v>15</v>
      </c>
      <c r="AM6" s="704">
        <f t="shared" si="0"/>
        <v>4</v>
      </c>
      <c r="AN6" s="704">
        <f t="shared" si="0"/>
        <v>1020</v>
      </c>
      <c r="AO6" s="704">
        <f t="shared" si="0"/>
        <v>3</v>
      </c>
      <c r="AP6" s="704">
        <f t="shared" si="0"/>
        <v>1073</v>
      </c>
      <c r="AR6" s="336" t="s">
        <v>777</v>
      </c>
      <c r="AT6" s="779" t="s">
        <v>706</v>
      </c>
      <c r="AU6" s="779"/>
      <c r="AV6" s="779"/>
      <c r="AW6" s="336" t="s">
        <v>778</v>
      </c>
      <c r="BL6" s="317" t="s">
        <v>558</v>
      </c>
      <c r="BM6" s="806">
        <f>+BT6/$BY6</f>
        <v>2.8890959925442685E-2</v>
      </c>
      <c r="BN6" s="132">
        <f>+BU6/$BY6</f>
        <v>1.3979496738117428E-2</v>
      </c>
      <c r="BO6" s="132">
        <f>+BV6/$BY6</f>
        <v>3.727865796831314E-3</v>
      </c>
      <c r="BP6" s="132">
        <f>+BW6/$BY6</f>
        <v>0.95060577819198511</v>
      </c>
      <c r="BQ6" s="807">
        <f>+BX6/$BY6</f>
        <v>2.7958993476234857E-3</v>
      </c>
      <c r="BS6" s="317" t="s">
        <v>558</v>
      </c>
      <c r="BT6" s="733">
        <f>集計・資料②!AY33</f>
        <v>31</v>
      </c>
      <c r="BU6" s="734">
        <f>集計・資料②!AZ33</f>
        <v>15</v>
      </c>
      <c r="BV6" s="734">
        <f>集計・資料②!BA33</f>
        <v>4</v>
      </c>
      <c r="BW6" s="735">
        <f>集計・資料②!BB33</f>
        <v>1020</v>
      </c>
      <c r="BX6" s="805">
        <f>集計・資料②!BC33</f>
        <v>3</v>
      </c>
      <c r="BY6" s="329">
        <f>+SUM(BT6:BX6)</f>
        <v>1073</v>
      </c>
    </row>
    <row r="7" spans="1:77" ht="12.75" thickBot="1">
      <c r="B7" s="907"/>
      <c r="C7" s="907"/>
      <c r="D7" s="907"/>
      <c r="E7" s="907"/>
      <c r="F7" s="907"/>
      <c r="G7" s="907"/>
      <c r="H7" s="907"/>
      <c r="I7" s="907"/>
      <c r="J7" s="907"/>
      <c r="K7" s="907"/>
      <c r="L7" s="907"/>
      <c r="M7" s="907"/>
      <c r="O7" s="730"/>
      <c r="P7" s="731"/>
      <c r="Q7" s="731"/>
      <c r="R7" s="731"/>
      <c r="S7" s="731"/>
      <c r="T7" s="731"/>
      <c r="U7" s="731"/>
      <c r="V7" s="731"/>
      <c r="W7" s="731"/>
      <c r="X7" s="731"/>
      <c r="Y7" s="731"/>
      <c r="Z7" s="731"/>
      <c r="AA7" s="732"/>
      <c r="AC7" s="754" t="s">
        <v>444</v>
      </c>
      <c r="AD7" s="756">
        <f>AK6/AK7</f>
        <v>0.58490566037735847</v>
      </c>
      <c r="AJ7" s="754" t="s">
        <v>445</v>
      </c>
      <c r="AK7" s="755">
        <f>SUM(AK6:AM6,AO6)</f>
        <v>53</v>
      </c>
      <c r="AR7" s="336" t="str">
        <f>CONCATENATE(AR6,AT6,AU6,AV6,AW6)</f>
        <v>業種別では、「知っていて理解している」事業所は「運輸業」が他の業種に比べ高い割合を示している。</v>
      </c>
    </row>
    <row r="8" spans="1:77">
      <c r="B8" s="907"/>
      <c r="C8" s="907"/>
      <c r="D8" s="907"/>
      <c r="E8" s="907"/>
      <c r="F8" s="907"/>
      <c r="G8" s="907"/>
      <c r="H8" s="907"/>
      <c r="I8" s="907"/>
      <c r="J8" s="907"/>
      <c r="K8" s="907"/>
      <c r="L8" s="907"/>
      <c r="M8" s="907"/>
      <c r="O8" s="730"/>
      <c r="P8" s="731"/>
      <c r="Q8" s="731"/>
      <c r="R8" s="731"/>
      <c r="S8" s="731"/>
      <c r="T8" s="731"/>
      <c r="U8" s="731"/>
      <c r="V8" s="731"/>
      <c r="W8" s="731"/>
      <c r="X8" s="731"/>
      <c r="Y8" s="731"/>
      <c r="Z8" s="731"/>
      <c r="AA8" s="732"/>
      <c r="AC8" s="282" t="s">
        <v>508</v>
      </c>
      <c r="AJ8" s="282" t="s">
        <v>510</v>
      </c>
      <c r="AR8" s="336" t="s">
        <v>698</v>
      </c>
      <c r="BL8" s="282" t="s">
        <v>508</v>
      </c>
      <c r="BS8" s="282" t="s">
        <v>510</v>
      </c>
    </row>
    <row r="9" spans="1:77" ht="12.75" thickBot="1">
      <c r="B9" s="907"/>
      <c r="C9" s="907"/>
      <c r="D9" s="907"/>
      <c r="E9" s="907"/>
      <c r="F9" s="907"/>
      <c r="G9" s="907"/>
      <c r="H9" s="907"/>
      <c r="I9" s="907"/>
      <c r="J9" s="907"/>
      <c r="K9" s="907"/>
      <c r="L9" s="907"/>
      <c r="M9" s="907"/>
      <c r="O9" s="730"/>
      <c r="P9" s="731"/>
      <c r="Q9" s="731"/>
      <c r="R9" s="731"/>
      <c r="S9" s="731"/>
      <c r="T9" s="731"/>
      <c r="U9" s="731"/>
      <c r="V9" s="731"/>
      <c r="W9" s="731"/>
      <c r="X9" s="731"/>
      <c r="Y9" s="731"/>
      <c r="Z9" s="731"/>
      <c r="AA9" s="732"/>
      <c r="AR9" s="336" t="s">
        <v>813</v>
      </c>
    </row>
    <row r="10" spans="1:77" ht="12.75" thickBot="1">
      <c r="B10" s="907"/>
      <c r="C10" s="907"/>
      <c r="D10" s="907"/>
      <c r="E10" s="907"/>
      <c r="F10" s="907"/>
      <c r="G10" s="907"/>
      <c r="H10" s="907"/>
      <c r="I10" s="907"/>
      <c r="J10" s="907"/>
      <c r="K10" s="907"/>
      <c r="L10" s="907"/>
      <c r="M10" s="907"/>
      <c r="O10" s="730"/>
      <c r="P10" s="731"/>
      <c r="Q10" s="731"/>
      <c r="R10" s="731"/>
      <c r="S10" s="731"/>
      <c r="T10" s="731"/>
      <c r="U10" s="731"/>
      <c r="V10" s="731"/>
      <c r="W10" s="731"/>
      <c r="X10" s="731"/>
      <c r="Y10" s="731"/>
      <c r="Z10" s="731"/>
      <c r="AA10" s="732"/>
      <c r="AC10" s="575" t="s">
        <v>550</v>
      </c>
      <c r="AD10" s="589" t="s">
        <v>505</v>
      </c>
      <c r="AE10" s="589" t="s">
        <v>506</v>
      </c>
      <c r="AF10" s="589" t="s">
        <v>507</v>
      </c>
      <c r="AG10" s="589" t="s">
        <v>57</v>
      </c>
      <c r="AH10" s="589" t="s">
        <v>770</v>
      </c>
      <c r="AJ10" s="575" t="s">
        <v>550</v>
      </c>
      <c r="AK10" s="589" t="s">
        <v>505</v>
      </c>
      <c r="AL10" s="589" t="s">
        <v>506</v>
      </c>
      <c r="AM10" s="589" t="s">
        <v>507</v>
      </c>
      <c r="AN10" s="589" t="s">
        <v>57</v>
      </c>
      <c r="AO10" s="589" t="s">
        <v>776</v>
      </c>
      <c r="AP10" s="589" t="s">
        <v>556</v>
      </c>
      <c r="AR10" s="796"/>
      <c r="AS10" s="797"/>
      <c r="AT10" s="798"/>
      <c r="AU10" s="798"/>
      <c r="AV10" s="798"/>
      <c r="AW10" s="796"/>
      <c r="BA10" s="799"/>
      <c r="BL10" s="27" t="s">
        <v>550</v>
      </c>
      <c r="BM10" s="477" t="s">
        <v>505</v>
      </c>
      <c r="BN10" s="475" t="s">
        <v>506</v>
      </c>
      <c r="BO10" s="475" t="s">
        <v>507</v>
      </c>
      <c r="BP10" s="476" t="s">
        <v>774</v>
      </c>
      <c r="BQ10" s="476" t="s">
        <v>775</v>
      </c>
      <c r="BS10" s="27" t="s">
        <v>550</v>
      </c>
      <c r="BT10" s="477" t="s">
        <v>505</v>
      </c>
      <c r="BU10" s="475" t="s">
        <v>506</v>
      </c>
      <c r="BV10" s="475" t="s">
        <v>507</v>
      </c>
      <c r="BW10" s="478" t="s">
        <v>58</v>
      </c>
      <c r="BX10" s="741" t="s">
        <v>775</v>
      </c>
      <c r="BY10" s="396" t="s">
        <v>556</v>
      </c>
    </row>
    <row r="11" spans="1:77">
      <c r="B11" s="907"/>
      <c r="C11" s="907"/>
      <c r="D11" s="907"/>
      <c r="E11" s="907"/>
      <c r="F11" s="907"/>
      <c r="G11" s="907"/>
      <c r="H11" s="907"/>
      <c r="I11" s="907"/>
      <c r="J11" s="907"/>
      <c r="K11" s="907"/>
      <c r="L11" s="907"/>
      <c r="M11" s="907"/>
      <c r="O11" s="730"/>
      <c r="P11" s="731"/>
      <c r="Q11" s="731"/>
      <c r="R11" s="731"/>
      <c r="S11" s="731"/>
      <c r="T11" s="731"/>
      <c r="U11" s="731"/>
      <c r="V11" s="731"/>
      <c r="W11" s="731"/>
      <c r="X11" s="731"/>
      <c r="Y11" s="731"/>
      <c r="Z11" s="731"/>
      <c r="AA11" s="732"/>
      <c r="AC11" s="683" t="s">
        <v>548</v>
      </c>
      <c r="AD11" s="690">
        <f>BM23</f>
        <v>1.3215859030837005E-2</v>
      </c>
      <c r="AE11" s="681">
        <f>BN23</f>
        <v>1.3215859030837005E-2</v>
      </c>
      <c r="AF11" s="681">
        <f>BO23</f>
        <v>4.4052863436123352E-3</v>
      </c>
      <c r="AG11" s="681">
        <f>BP23</f>
        <v>0.96035242290748901</v>
      </c>
      <c r="AH11" s="681">
        <f>BQ23</f>
        <v>8.8105726872246704E-3</v>
      </c>
      <c r="AJ11" s="683" t="s">
        <v>548</v>
      </c>
      <c r="AK11" s="704">
        <f t="shared" ref="AK11:AP11" si="1">BT23</f>
        <v>3</v>
      </c>
      <c r="AL11" s="704">
        <f t="shared" si="1"/>
        <v>3</v>
      </c>
      <c r="AM11" s="704">
        <f t="shared" si="1"/>
        <v>1</v>
      </c>
      <c r="AN11" s="704">
        <f t="shared" si="1"/>
        <v>218</v>
      </c>
      <c r="AO11" s="704">
        <f t="shared" si="1"/>
        <v>2</v>
      </c>
      <c r="AP11" s="704">
        <f t="shared" si="1"/>
        <v>227</v>
      </c>
      <c r="AR11" s="336" t="s">
        <v>769</v>
      </c>
      <c r="BL11" s="44" t="s">
        <v>557</v>
      </c>
      <c r="BM11" s="90" t="e">
        <f t="shared" ref="BM11:BM23" si="2">+BT11/$BY11</f>
        <v>#DIV/0!</v>
      </c>
      <c r="BN11" s="46" t="e">
        <f t="shared" ref="BN11:BN23" si="3">+BU11/$BY11</f>
        <v>#DIV/0!</v>
      </c>
      <c r="BO11" s="46" t="e">
        <f t="shared" ref="BO11:BO23" si="4">+BV11/$BY11</f>
        <v>#DIV/0!</v>
      </c>
      <c r="BP11" s="91" t="e">
        <f t="shared" ref="BP11:BP23" si="5">+BW11/$BY11</f>
        <v>#DIV/0!</v>
      </c>
      <c r="BQ11" s="91" t="e">
        <f t="shared" ref="BQ11:BQ23" si="6">+BX11/$BY11</f>
        <v>#DIV/0!</v>
      </c>
      <c r="BS11" s="44" t="s">
        <v>557</v>
      </c>
      <c r="BT11" s="742">
        <f>集計・資料②!AY7</f>
        <v>0</v>
      </c>
      <c r="BU11" s="299">
        <f>集計・資料②!AZ7</f>
        <v>0</v>
      </c>
      <c r="BV11" s="299">
        <f>集計・資料②!BA7</f>
        <v>0</v>
      </c>
      <c r="BW11" s="391">
        <f>集計・資料②!BB7</f>
        <v>0</v>
      </c>
      <c r="BX11" s="803">
        <f>集計・資料②!BC7</f>
        <v>0</v>
      </c>
      <c r="BY11" s="327">
        <f>+SUM(BT11:BX11)</f>
        <v>0</v>
      </c>
    </row>
    <row r="12" spans="1:77">
      <c r="B12" s="907"/>
      <c r="C12" s="907"/>
      <c r="D12" s="907"/>
      <c r="E12" s="907"/>
      <c r="F12" s="907"/>
      <c r="G12" s="907"/>
      <c r="H12" s="907"/>
      <c r="I12" s="907"/>
      <c r="J12" s="907"/>
      <c r="K12" s="907"/>
      <c r="L12" s="907"/>
      <c r="M12" s="907"/>
      <c r="O12" s="730"/>
      <c r="P12" s="731"/>
      <c r="Q12" s="731"/>
      <c r="R12" s="731"/>
      <c r="S12" s="731"/>
      <c r="T12" s="731"/>
      <c r="U12" s="731"/>
      <c r="V12" s="731"/>
      <c r="W12" s="731"/>
      <c r="X12" s="731"/>
      <c r="Y12" s="731"/>
      <c r="Z12" s="731"/>
      <c r="AA12" s="732"/>
      <c r="AC12" s="683" t="s">
        <v>547</v>
      </c>
      <c r="AD12" s="690">
        <f>BM22</f>
        <v>3.5928143712574849E-2</v>
      </c>
      <c r="AE12" s="681">
        <f>BN22</f>
        <v>2.3952095808383235E-2</v>
      </c>
      <c r="AF12" s="681">
        <f>BO22</f>
        <v>1.1976047904191617E-2</v>
      </c>
      <c r="AG12" s="681">
        <f>BP22</f>
        <v>0.92814371257485029</v>
      </c>
      <c r="AH12" s="681">
        <f>BQ22</f>
        <v>0</v>
      </c>
      <c r="AJ12" s="683" t="s">
        <v>547</v>
      </c>
      <c r="AK12" s="704">
        <f t="shared" ref="AK12:AP12" si="7">BT22</f>
        <v>6</v>
      </c>
      <c r="AL12" s="704">
        <f t="shared" si="7"/>
        <v>4</v>
      </c>
      <c r="AM12" s="704">
        <f t="shared" si="7"/>
        <v>2</v>
      </c>
      <c r="AN12" s="704">
        <f t="shared" si="7"/>
        <v>155</v>
      </c>
      <c r="AO12" s="704">
        <f t="shared" si="7"/>
        <v>0</v>
      </c>
      <c r="AP12" s="704">
        <f t="shared" si="7"/>
        <v>167</v>
      </c>
      <c r="AR12" s="336" t="str">
        <f>CONCATENATE("※この問いは、常時使用する従業員の数が30人以上の事業所が対象。無回答を除く対象事業所",TEXT(AK7,"0社"),"中",TEXT(AK6,"0社"),"（",TEXT(AD7,"0.0%"),"）","が制度を知っていて理解している。")</f>
        <v>※この問いは、常時使用する従業員の数が30人以上の事業所が対象。無回答を除く対象事業所53社中31社（58.5%）が制度を知っていて理解している。</v>
      </c>
      <c r="BL12" s="7" t="s">
        <v>544</v>
      </c>
      <c r="BM12" s="52">
        <f t="shared" si="2"/>
        <v>2.8037383177570093E-2</v>
      </c>
      <c r="BN12" s="53">
        <f t="shared" si="3"/>
        <v>2.8037383177570093E-2</v>
      </c>
      <c r="BO12" s="53">
        <f t="shared" si="4"/>
        <v>9.3457943925233638E-3</v>
      </c>
      <c r="BP12" s="47">
        <f t="shared" si="5"/>
        <v>0.93457943925233644</v>
      </c>
      <c r="BQ12" s="47">
        <f t="shared" si="6"/>
        <v>0</v>
      </c>
      <c r="BS12" s="7" t="s">
        <v>544</v>
      </c>
      <c r="BT12" s="742">
        <f>集計・資料②!AY9</f>
        <v>3</v>
      </c>
      <c r="BU12" s="284">
        <f>集計・資料②!AZ9</f>
        <v>3</v>
      </c>
      <c r="BV12" s="284">
        <f>集計・資料②!BA9</f>
        <v>1</v>
      </c>
      <c r="BW12" s="391">
        <f>集計・資料②!BB9</f>
        <v>100</v>
      </c>
      <c r="BX12" s="803">
        <f>集計・資料②!BC9</f>
        <v>0</v>
      </c>
      <c r="BY12" s="310">
        <f t="shared" ref="BY12:BY24" si="8">+SUM(BT12:BX12)</f>
        <v>107</v>
      </c>
    </row>
    <row r="13" spans="1:77">
      <c r="B13" s="907"/>
      <c r="C13" s="907"/>
      <c r="D13" s="907"/>
      <c r="E13" s="907"/>
      <c r="F13" s="907"/>
      <c r="G13" s="907"/>
      <c r="H13" s="907"/>
      <c r="I13" s="907"/>
      <c r="J13" s="907"/>
      <c r="K13" s="907"/>
      <c r="L13" s="907"/>
      <c r="M13" s="907"/>
      <c r="O13" s="730"/>
      <c r="P13" s="731"/>
      <c r="Q13" s="731"/>
      <c r="R13" s="731"/>
      <c r="S13" s="731"/>
      <c r="T13" s="731"/>
      <c r="U13" s="731"/>
      <c r="V13" s="731"/>
      <c r="W13" s="731"/>
      <c r="X13" s="731"/>
      <c r="Y13" s="731"/>
      <c r="Z13" s="731"/>
      <c r="AA13" s="732"/>
      <c r="AC13" s="683" t="s">
        <v>537</v>
      </c>
      <c r="AD13" s="690">
        <f>BM21</f>
        <v>0.16666666666666666</v>
      </c>
      <c r="AE13" s="681">
        <f>BN21</f>
        <v>0</v>
      </c>
      <c r="AF13" s="681">
        <f>BO21</f>
        <v>0</v>
      </c>
      <c r="AG13" s="681">
        <f>BP21</f>
        <v>0.83333333333333337</v>
      </c>
      <c r="AH13" s="681">
        <f>BQ21</f>
        <v>0</v>
      </c>
      <c r="AJ13" s="683" t="s">
        <v>537</v>
      </c>
      <c r="AK13" s="704">
        <f t="shared" ref="AK13:AP13" si="9">BT21</f>
        <v>1</v>
      </c>
      <c r="AL13" s="704">
        <f t="shared" si="9"/>
        <v>0</v>
      </c>
      <c r="AM13" s="704">
        <f t="shared" si="9"/>
        <v>0</v>
      </c>
      <c r="AN13" s="704">
        <f t="shared" si="9"/>
        <v>5</v>
      </c>
      <c r="AO13" s="704">
        <f t="shared" si="9"/>
        <v>0</v>
      </c>
      <c r="AP13" s="704">
        <f t="shared" si="9"/>
        <v>6</v>
      </c>
      <c r="AS13" s="781"/>
      <c r="AT13" s="781"/>
      <c r="AU13" s="781"/>
      <c r="AV13" s="781"/>
      <c r="AW13" s="781"/>
      <c r="AX13" s="781"/>
      <c r="AY13" s="781"/>
      <c r="AZ13" s="781"/>
      <c r="BA13" s="781"/>
      <c r="BB13" s="781"/>
      <c r="BC13" s="781"/>
      <c r="BD13" s="781"/>
      <c r="BE13" s="781"/>
      <c r="BF13" s="781"/>
      <c r="BL13" s="7" t="s">
        <v>545</v>
      </c>
      <c r="BM13" s="96">
        <f t="shared" si="2"/>
        <v>2.4390243902439025E-2</v>
      </c>
      <c r="BN13" s="72">
        <f t="shared" si="3"/>
        <v>8.130081300813009E-3</v>
      </c>
      <c r="BO13" s="72">
        <f t="shared" si="4"/>
        <v>0</v>
      </c>
      <c r="BP13" s="73">
        <f t="shared" si="5"/>
        <v>0.96747967479674801</v>
      </c>
      <c r="BQ13" s="73">
        <f t="shared" si="6"/>
        <v>0</v>
      </c>
      <c r="BS13" s="7" t="s">
        <v>545</v>
      </c>
      <c r="BT13" s="742">
        <f>集計・資料②!AY11</f>
        <v>3</v>
      </c>
      <c r="BU13" s="284">
        <f>集計・資料②!AZ11</f>
        <v>1</v>
      </c>
      <c r="BV13" s="284">
        <f>集計・資料②!BA11</f>
        <v>0</v>
      </c>
      <c r="BW13" s="391">
        <f>集計・資料②!BB11</f>
        <v>119</v>
      </c>
      <c r="BX13" s="803">
        <f>集計・資料②!BC11</f>
        <v>0</v>
      </c>
      <c r="BY13" s="310">
        <f t="shared" si="8"/>
        <v>123</v>
      </c>
    </row>
    <row r="14" spans="1:77" ht="11.25" customHeight="1">
      <c r="B14" s="907"/>
      <c r="C14" s="907"/>
      <c r="D14" s="907"/>
      <c r="E14" s="907"/>
      <c r="F14" s="907"/>
      <c r="G14" s="907"/>
      <c r="H14" s="907"/>
      <c r="I14" s="907"/>
      <c r="J14" s="907"/>
      <c r="K14" s="907"/>
      <c r="L14" s="907"/>
      <c r="M14" s="907"/>
      <c r="O14" s="730"/>
      <c r="P14" s="731"/>
      <c r="Q14" s="731"/>
      <c r="R14" s="731"/>
      <c r="S14" s="731"/>
      <c r="T14" s="731"/>
      <c r="U14" s="731"/>
      <c r="V14" s="731"/>
      <c r="W14" s="731"/>
      <c r="X14" s="731"/>
      <c r="Y14" s="731"/>
      <c r="Z14" s="731"/>
      <c r="AA14" s="732"/>
      <c r="AC14" s="683" t="s">
        <v>538</v>
      </c>
      <c r="AD14" s="690">
        <f>BM20</f>
        <v>0.23076923076923078</v>
      </c>
      <c r="AE14" s="681">
        <f>BN20</f>
        <v>0</v>
      </c>
      <c r="AF14" s="681">
        <f>BO20</f>
        <v>0</v>
      </c>
      <c r="AG14" s="681">
        <f>BP20</f>
        <v>0.76923076923076927</v>
      </c>
      <c r="AH14" s="681">
        <f>BQ20</f>
        <v>0</v>
      </c>
      <c r="AJ14" s="683" t="s">
        <v>538</v>
      </c>
      <c r="AK14" s="704">
        <f t="shared" ref="AK14:AP14" si="10">BT20</f>
        <v>3</v>
      </c>
      <c r="AL14" s="704">
        <f t="shared" si="10"/>
        <v>0</v>
      </c>
      <c r="AM14" s="704">
        <f t="shared" si="10"/>
        <v>0</v>
      </c>
      <c r="AN14" s="704">
        <f t="shared" si="10"/>
        <v>10</v>
      </c>
      <c r="AO14" s="704">
        <f t="shared" si="10"/>
        <v>0</v>
      </c>
      <c r="AP14" s="704">
        <f t="shared" si="10"/>
        <v>13</v>
      </c>
      <c r="AR14" s="780" t="s">
        <v>699</v>
      </c>
      <c r="AS14" s="797"/>
      <c r="AT14" s="797"/>
      <c r="AU14" s="797"/>
      <c r="AV14" s="797"/>
      <c r="AW14" s="797"/>
      <c r="AX14" s="797"/>
      <c r="AY14" s="797"/>
      <c r="AZ14" s="797"/>
      <c r="BA14" s="797"/>
      <c r="BB14" s="797"/>
      <c r="BC14" s="797"/>
      <c r="BD14" s="797"/>
      <c r="BE14" s="797"/>
      <c r="BF14" s="797"/>
      <c r="BL14" s="7" t="s">
        <v>543</v>
      </c>
      <c r="BM14" s="96">
        <f t="shared" si="2"/>
        <v>0</v>
      </c>
      <c r="BN14" s="72">
        <f t="shared" si="3"/>
        <v>4.3478260869565216E-2</v>
      </c>
      <c r="BO14" s="72">
        <f t="shared" si="4"/>
        <v>0</v>
      </c>
      <c r="BP14" s="73">
        <f t="shared" si="5"/>
        <v>0.95652173913043481</v>
      </c>
      <c r="BQ14" s="73">
        <f t="shared" si="6"/>
        <v>0</v>
      </c>
      <c r="BS14" s="7" t="s">
        <v>543</v>
      </c>
      <c r="BT14" s="742">
        <f>集計・資料②!AY13</f>
        <v>0</v>
      </c>
      <c r="BU14" s="284">
        <f>集計・資料②!AZ13</f>
        <v>1</v>
      </c>
      <c r="BV14" s="284">
        <f>集計・資料②!BA13</f>
        <v>0</v>
      </c>
      <c r="BW14" s="391">
        <f>集計・資料②!BB13</f>
        <v>22</v>
      </c>
      <c r="BX14" s="803">
        <f>集計・資料②!BC13</f>
        <v>0</v>
      </c>
      <c r="BY14" s="310">
        <f t="shared" si="8"/>
        <v>23</v>
      </c>
    </row>
    <row r="15" spans="1:77">
      <c r="B15" s="907"/>
      <c r="C15" s="907"/>
      <c r="D15" s="907"/>
      <c r="E15" s="907"/>
      <c r="F15" s="907"/>
      <c r="G15" s="907"/>
      <c r="H15" s="907"/>
      <c r="I15" s="907"/>
      <c r="J15" s="907"/>
      <c r="K15" s="907"/>
      <c r="L15" s="907"/>
      <c r="M15" s="907"/>
      <c r="O15" s="730"/>
      <c r="P15" s="731"/>
      <c r="Q15" s="731"/>
      <c r="R15" s="731"/>
      <c r="S15" s="731"/>
      <c r="T15" s="731"/>
      <c r="U15" s="731"/>
      <c r="V15" s="731"/>
      <c r="W15" s="731"/>
      <c r="X15" s="731"/>
      <c r="Y15" s="731"/>
      <c r="Z15" s="731"/>
      <c r="AA15" s="732"/>
      <c r="AC15" s="683" t="s">
        <v>539</v>
      </c>
      <c r="AD15" s="690">
        <f>BM19</f>
        <v>2.1052631578947368E-2</v>
      </c>
      <c r="AE15" s="681">
        <f>BN19</f>
        <v>0</v>
      </c>
      <c r="AF15" s="681">
        <f>BO19</f>
        <v>0</v>
      </c>
      <c r="AG15" s="681">
        <f>BP19</f>
        <v>0.97894736842105268</v>
      </c>
      <c r="AH15" s="681">
        <f>BQ19</f>
        <v>0</v>
      </c>
      <c r="AJ15" s="683" t="s">
        <v>539</v>
      </c>
      <c r="AK15" s="704">
        <f t="shared" ref="AK15:AP15" si="11">BT19</f>
        <v>4</v>
      </c>
      <c r="AL15" s="704">
        <f t="shared" si="11"/>
        <v>0</v>
      </c>
      <c r="AM15" s="704">
        <f t="shared" si="11"/>
        <v>0</v>
      </c>
      <c r="AN15" s="704">
        <f t="shared" si="11"/>
        <v>186</v>
      </c>
      <c r="AO15" s="704">
        <f t="shared" si="11"/>
        <v>0</v>
      </c>
      <c r="AP15" s="704">
        <f t="shared" si="11"/>
        <v>190</v>
      </c>
      <c r="AR15" s="921" t="str">
        <f>CONCATENATE("　",AR4,CHAR(10),"　",AR7,CHAR(10),"　",AR9,CHAR(10),AR12)</f>
        <v>　公正採用選考人権啓発推進員制度についての問いに対して、「知っていて理解している」事業所の割合は全体で2.9%となった。
　業種別では、「知っていて理解している」事業所は「運輸業」が他の業種に比べ高い割合を示している。
　規模別では、「50人以上」の事業所で「知っていて理解している」事業所の割合が高い。
※この問いは、常時使用する従業員の数が30人以上の事業所が対象。無回答を除く対象事業所53社中31社（58.5%）が制度を知っていて理解している。</v>
      </c>
      <c r="AS15" s="921"/>
      <c r="AT15" s="921"/>
      <c r="AU15" s="921"/>
      <c r="AV15" s="921"/>
      <c r="AW15" s="921"/>
      <c r="AX15" s="921"/>
      <c r="AY15" s="921"/>
      <c r="AZ15" s="921"/>
      <c r="BA15" s="921"/>
      <c r="BB15" s="921"/>
      <c r="BC15" s="921"/>
      <c r="BD15" s="797"/>
      <c r="BE15" s="797"/>
      <c r="BF15" s="797"/>
      <c r="BL15" s="7" t="s">
        <v>542</v>
      </c>
      <c r="BM15" s="96">
        <f t="shared" si="2"/>
        <v>4.6666666666666669E-2</v>
      </c>
      <c r="BN15" s="72">
        <f t="shared" si="3"/>
        <v>0.02</v>
      </c>
      <c r="BO15" s="72">
        <f t="shared" si="4"/>
        <v>0</v>
      </c>
      <c r="BP15" s="73">
        <f t="shared" si="5"/>
        <v>0.92666666666666664</v>
      </c>
      <c r="BQ15" s="73">
        <f t="shared" si="6"/>
        <v>6.6666666666666671E-3</v>
      </c>
      <c r="BS15" s="7" t="s">
        <v>542</v>
      </c>
      <c r="BT15" s="742">
        <f>集計・資料②!AY15</f>
        <v>7</v>
      </c>
      <c r="BU15" s="284">
        <f>集計・資料②!AZ15</f>
        <v>3</v>
      </c>
      <c r="BV15" s="284">
        <f>集計・資料②!BA15</f>
        <v>0</v>
      </c>
      <c r="BW15" s="391">
        <f>集計・資料②!BB15</f>
        <v>139</v>
      </c>
      <c r="BX15" s="803">
        <f>集計・資料②!BC15</f>
        <v>1</v>
      </c>
      <c r="BY15" s="310">
        <f t="shared" si="8"/>
        <v>150</v>
      </c>
    </row>
    <row r="16" spans="1:77" ht="12.75" customHeight="1">
      <c r="B16" s="907"/>
      <c r="C16" s="907"/>
      <c r="D16" s="907"/>
      <c r="E16" s="907"/>
      <c r="F16" s="907"/>
      <c r="G16" s="907"/>
      <c r="H16" s="907"/>
      <c r="I16" s="907"/>
      <c r="J16" s="907"/>
      <c r="K16" s="907"/>
      <c r="L16" s="907"/>
      <c r="M16" s="907"/>
      <c r="O16" s="730"/>
      <c r="P16" s="731"/>
      <c r="Q16" s="731"/>
      <c r="R16" s="731"/>
      <c r="S16" s="731"/>
      <c r="T16" s="731"/>
      <c r="U16" s="731"/>
      <c r="V16" s="731"/>
      <c r="W16" s="731"/>
      <c r="X16" s="731"/>
      <c r="Y16" s="731"/>
      <c r="Z16" s="731"/>
      <c r="AA16" s="732"/>
      <c r="AC16" s="683" t="s">
        <v>540</v>
      </c>
      <c r="AD16" s="690">
        <f>BM18</f>
        <v>6.25E-2</v>
      </c>
      <c r="AE16" s="690">
        <f>BN18</f>
        <v>0</v>
      </c>
      <c r="AF16" s="681">
        <f>BO18</f>
        <v>0</v>
      </c>
      <c r="AG16" s="681">
        <f>BP18</f>
        <v>0.9375</v>
      </c>
      <c r="AH16" s="681">
        <f>BQ18</f>
        <v>0</v>
      </c>
      <c r="AJ16" s="683" t="s">
        <v>540</v>
      </c>
      <c r="AK16" s="704">
        <f t="shared" ref="AK16:AP16" si="12">BT18</f>
        <v>1</v>
      </c>
      <c r="AL16" s="704">
        <f t="shared" si="12"/>
        <v>0</v>
      </c>
      <c r="AM16" s="704">
        <f t="shared" si="12"/>
        <v>0</v>
      </c>
      <c r="AN16" s="704">
        <f t="shared" si="12"/>
        <v>15</v>
      </c>
      <c r="AO16" s="704">
        <f t="shared" si="12"/>
        <v>0</v>
      </c>
      <c r="AP16" s="704">
        <f t="shared" si="12"/>
        <v>16</v>
      </c>
      <c r="AR16" s="921"/>
      <c r="AS16" s="921"/>
      <c r="AT16" s="921"/>
      <c r="AU16" s="921"/>
      <c r="AV16" s="921"/>
      <c r="AW16" s="921"/>
      <c r="AX16" s="921"/>
      <c r="AY16" s="921"/>
      <c r="AZ16" s="921"/>
      <c r="BA16" s="921"/>
      <c r="BB16" s="921"/>
      <c r="BC16" s="921"/>
      <c r="BD16" s="797"/>
      <c r="BE16" s="797"/>
      <c r="BF16" s="797"/>
      <c r="BL16" s="7" t="s">
        <v>541</v>
      </c>
      <c r="BM16" s="96">
        <f t="shared" si="2"/>
        <v>0</v>
      </c>
      <c r="BN16" s="72">
        <f t="shared" si="3"/>
        <v>0</v>
      </c>
      <c r="BO16" s="72">
        <f t="shared" si="4"/>
        <v>0</v>
      </c>
      <c r="BP16" s="73">
        <f t="shared" si="5"/>
        <v>1</v>
      </c>
      <c r="BQ16" s="73">
        <f t="shared" si="6"/>
        <v>0</v>
      </c>
      <c r="BS16" s="7" t="s">
        <v>541</v>
      </c>
      <c r="BT16" s="742">
        <f>集計・資料②!AY17</f>
        <v>0</v>
      </c>
      <c r="BU16" s="284">
        <f>集計・資料②!AZ17</f>
        <v>0</v>
      </c>
      <c r="BV16" s="284">
        <f>集計・資料②!BA17</f>
        <v>0</v>
      </c>
      <c r="BW16" s="391">
        <f>集計・資料②!BB17</f>
        <v>33</v>
      </c>
      <c r="BX16" s="803">
        <f>集計・資料②!BC17</f>
        <v>0</v>
      </c>
      <c r="BY16" s="310">
        <f t="shared" si="8"/>
        <v>33</v>
      </c>
    </row>
    <row r="17" spans="1:77">
      <c r="B17" s="907"/>
      <c r="C17" s="907"/>
      <c r="D17" s="907"/>
      <c r="E17" s="907"/>
      <c r="F17" s="907"/>
      <c r="G17" s="907"/>
      <c r="H17" s="907"/>
      <c r="I17" s="907"/>
      <c r="J17" s="907"/>
      <c r="K17" s="907"/>
      <c r="L17" s="907"/>
      <c r="M17" s="907"/>
      <c r="O17" s="736"/>
      <c r="P17" s="737"/>
      <c r="Q17" s="737"/>
      <c r="R17" s="737"/>
      <c r="S17" s="737"/>
      <c r="T17" s="737"/>
      <c r="U17" s="737"/>
      <c r="V17" s="737"/>
      <c r="W17" s="737"/>
      <c r="X17" s="737"/>
      <c r="Y17" s="737"/>
      <c r="Z17" s="737"/>
      <c r="AA17" s="738"/>
      <c r="AC17" s="683" t="s">
        <v>546</v>
      </c>
      <c r="AD17" s="690">
        <f>BM17</f>
        <v>0</v>
      </c>
      <c r="AE17" s="690">
        <f>BN17</f>
        <v>0</v>
      </c>
      <c r="AF17" s="681">
        <f>BO17</f>
        <v>0</v>
      </c>
      <c r="AG17" s="681">
        <f>BP17</f>
        <v>1</v>
      </c>
      <c r="AH17" s="681">
        <f>BQ17</f>
        <v>0</v>
      </c>
      <c r="AJ17" s="683" t="s">
        <v>546</v>
      </c>
      <c r="AK17" s="704">
        <f t="shared" ref="AK17:AP17" si="13">BT17</f>
        <v>0</v>
      </c>
      <c r="AL17" s="704">
        <f t="shared" si="13"/>
        <v>0</v>
      </c>
      <c r="AM17" s="704">
        <f t="shared" si="13"/>
        <v>0</v>
      </c>
      <c r="AN17" s="704">
        <f t="shared" si="13"/>
        <v>18</v>
      </c>
      <c r="AO17" s="704">
        <f t="shared" si="13"/>
        <v>0</v>
      </c>
      <c r="AP17" s="704">
        <f t="shared" si="13"/>
        <v>18</v>
      </c>
      <c r="AR17" s="921"/>
      <c r="AS17" s="921"/>
      <c r="AT17" s="921"/>
      <c r="AU17" s="921"/>
      <c r="AV17" s="921"/>
      <c r="AW17" s="921"/>
      <c r="AX17" s="921"/>
      <c r="AY17" s="921"/>
      <c r="AZ17" s="921"/>
      <c r="BA17" s="921"/>
      <c r="BB17" s="921"/>
      <c r="BC17" s="921"/>
      <c r="BD17" s="797"/>
      <c r="BE17" s="797"/>
      <c r="BF17" s="797"/>
      <c r="BL17" s="7" t="s">
        <v>546</v>
      </c>
      <c r="BM17" s="96">
        <f t="shared" si="2"/>
        <v>0</v>
      </c>
      <c r="BN17" s="72">
        <f t="shared" si="3"/>
        <v>0</v>
      </c>
      <c r="BO17" s="72">
        <f t="shared" si="4"/>
        <v>0</v>
      </c>
      <c r="BP17" s="73">
        <f t="shared" si="5"/>
        <v>1</v>
      </c>
      <c r="BQ17" s="73">
        <f t="shared" si="6"/>
        <v>0</v>
      </c>
      <c r="BS17" s="7" t="s">
        <v>546</v>
      </c>
      <c r="BT17" s="742">
        <f>集計・資料②!AY19</f>
        <v>0</v>
      </c>
      <c r="BU17" s="284">
        <f>集計・資料②!AZ19</f>
        <v>0</v>
      </c>
      <c r="BV17" s="284">
        <f>集計・資料②!BA19</f>
        <v>0</v>
      </c>
      <c r="BW17" s="391">
        <f>集計・資料②!BB19</f>
        <v>18</v>
      </c>
      <c r="BX17" s="803">
        <f>集計・資料②!BC19</f>
        <v>0</v>
      </c>
      <c r="BY17" s="310">
        <f t="shared" si="8"/>
        <v>18</v>
      </c>
    </row>
    <row r="18" spans="1:77">
      <c r="AC18" s="683" t="s">
        <v>541</v>
      </c>
      <c r="AD18" s="690">
        <f>BM16</f>
        <v>0</v>
      </c>
      <c r="AE18" s="690">
        <f>BN16</f>
        <v>0</v>
      </c>
      <c r="AF18" s="681">
        <f>BO16</f>
        <v>0</v>
      </c>
      <c r="AG18" s="681">
        <f>BP16</f>
        <v>1</v>
      </c>
      <c r="AH18" s="681">
        <f>BQ16</f>
        <v>0</v>
      </c>
      <c r="AJ18" s="683" t="s">
        <v>541</v>
      </c>
      <c r="AK18" s="704">
        <f t="shared" ref="AK18:AP18" si="14">BT16</f>
        <v>0</v>
      </c>
      <c r="AL18" s="704">
        <f t="shared" si="14"/>
        <v>0</v>
      </c>
      <c r="AM18" s="704">
        <f t="shared" si="14"/>
        <v>0</v>
      </c>
      <c r="AN18" s="704">
        <f t="shared" si="14"/>
        <v>33</v>
      </c>
      <c r="AO18" s="704">
        <f t="shared" si="14"/>
        <v>0</v>
      </c>
      <c r="AP18" s="704">
        <f t="shared" si="14"/>
        <v>33</v>
      </c>
      <c r="AR18" s="921"/>
      <c r="AS18" s="921"/>
      <c r="AT18" s="921"/>
      <c r="AU18" s="921"/>
      <c r="AV18" s="921"/>
      <c r="AW18" s="921"/>
      <c r="AX18" s="921"/>
      <c r="AY18" s="921"/>
      <c r="AZ18" s="921"/>
      <c r="BA18" s="921"/>
      <c r="BB18" s="921"/>
      <c r="BC18" s="921"/>
      <c r="BD18" s="797"/>
      <c r="BE18" s="797"/>
      <c r="BF18" s="797"/>
      <c r="BL18" s="7" t="s">
        <v>540</v>
      </c>
      <c r="BM18" s="96">
        <f t="shared" si="2"/>
        <v>6.25E-2</v>
      </c>
      <c r="BN18" s="72">
        <f t="shared" si="3"/>
        <v>0</v>
      </c>
      <c r="BO18" s="72">
        <f t="shared" si="4"/>
        <v>0</v>
      </c>
      <c r="BP18" s="73">
        <f t="shared" si="5"/>
        <v>0.9375</v>
      </c>
      <c r="BQ18" s="73">
        <f t="shared" si="6"/>
        <v>0</v>
      </c>
      <c r="BS18" s="7" t="s">
        <v>540</v>
      </c>
      <c r="BT18" s="742">
        <f>集計・資料②!AY21</f>
        <v>1</v>
      </c>
      <c r="BU18" s="284">
        <f>集計・資料②!AZ21</f>
        <v>0</v>
      </c>
      <c r="BV18" s="284">
        <f>集計・資料②!BA21</f>
        <v>0</v>
      </c>
      <c r="BW18" s="391">
        <f>集計・資料②!BB21</f>
        <v>15</v>
      </c>
      <c r="BX18" s="803">
        <f>集計・資料②!BC21</f>
        <v>0</v>
      </c>
      <c r="BY18" s="310">
        <f t="shared" si="8"/>
        <v>16</v>
      </c>
    </row>
    <row r="19" spans="1:77">
      <c r="A19" s="726"/>
      <c r="B19" s="727"/>
      <c r="C19" s="727"/>
      <c r="D19" s="727"/>
      <c r="E19" s="727"/>
      <c r="F19" s="727"/>
      <c r="G19" s="727"/>
      <c r="H19" s="727"/>
      <c r="I19" s="727"/>
      <c r="J19" s="727"/>
      <c r="K19" s="727"/>
      <c r="L19" s="727"/>
      <c r="M19" s="727"/>
      <c r="N19" s="727"/>
      <c r="O19" s="727"/>
      <c r="P19" s="727"/>
      <c r="Q19" s="727"/>
      <c r="R19" s="727"/>
      <c r="S19" s="727"/>
      <c r="T19" s="727"/>
      <c r="U19" s="727"/>
      <c r="V19" s="727"/>
      <c r="W19" s="727"/>
      <c r="X19" s="727"/>
      <c r="Y19" s="727"/>
      <c r="Z19" s="727"/>
      <c r="AA19" s="728"/>
      <c r="AC19" s="683" t="s">
        <v>542</v>
      </c>
      <c r="AD19" s="690">
        <f>BM15</f>
        <v>4.6666666666666669E-2</v>
      </c>
      <c r="AE19" s="690">
        <f>BN15</f>
        <v>0.02</v>
      </c>
      <c r="AF19" s="681">
        <f>BO15</f>
        <v>0</v>
      </c>
      <c r="AG19" s="681">
        <f>BP15</f>
        <v>0.92666666666666664</v>
      </c>
      <c r="AH19" s="681">
        <f>BQ15</f>
        <v>6.6666666666666671E-3</v>
      </c>
      <c r="AJ19" s="683" t="s">
        <v>542</v>
      </c>
      <c r="AK19" s="704">
        <f t="shared" ref="AK19:AP19" si="15">BT15</f>
        <v>7</v>
      </c>
      <c r="AL19" s="704">
        <f t="shared" si="15"/>
        <v>3</v>
      </c>
      <c r="AM19" s="704">
        <f t="shared" si="15"/>
        <v>0</v>
      </c>
      <c r="AN19" s="704">
        <f t="shared" si="15"/>
        <v>139</v>
      </c>
      <c r="AO19" s="704">
        <f t="shared" si="15"/>
        <v>1</v>
      </c>
      <c r="AP19" s="704">
        <f t="shared" si="15"/>
        <v>150</v>
      </c>
      <c r="AR19" s="921"/>
      <c r="AS19" s="921"/>
      <c r="AT19" s="921"/>
      <c r="AU19" s="921"/>
      <c r="AV19" s="921"/>
      <c r="AW19" s="921"/>
      <c r="AX19" s="921"/>
      <c r="AY19" s="921"/>
      <c r="AZ19" s="921"/>
      <c r="BA19" s="921"/>
      <c r="BB19" s="921"/>
      <c r="BC19" s="921"/>
      <c r="BD19" s="797"/>
      <c r="BE19" s="797"/>
      <c r="BF19" s="797"/>
      <c r="BL19" s="7" t="s">
        <v>539</v>
      </c>
      <c r="BM19" s="96">
        <f t="shared" si="2"/>
        <v>2.1052631578947368E-2</v>
      </c>
      <c r="BN19" s="72">
        <f t="shared" si="3"/>
        <v>0</v>
      </c>
      <c r="BO19" s="72">
        <f t="shared" si="4"/>
        <v>0</v>
      </c>
      <c r="BP19" s="73">
        <f t="shared" si="5"/>
        <v>0.97894736842105268</v>
      </c>
      <c r="BQ19" s="73">
        <f t="shared" si="6"/>
        <v>0</v>
      </c>
      <c r="BS19" s="7" t="s">
        <v>539</v>
      </c>
      <c r="BT19" s="742">
        <f>集計・資料②!AY23</f>
        <v>4</v>
      </c>
      <c r="BU19" s="284">
        <f>集計・資料②!AZ23</f>
        <v>0</v>
      </c>
      <c r="BV19" s="284">
        <f>集計・資料②!BA23</f>
        <v>0</v>
      </c>
      <c r="BW19" s="391">
        <f>集計・資料②!BB23</f>
        <v>186</v>
      </c>
      <c r="BX19" s="803">
        <f>集計・資料②!BC23</f>
        <v>0</v>
      </c>
      <c r="BY19" s="310">
        <f t="shared" si="8"/>
        <v>190</v>
      </c>
    </row>
    <row r="20" spans="1:77" ht="10.5" customHeight="1">
      <c r="A20" s="730"/>
      <c r="B20" s="731"/>
      <c r="C20" s="731"/>
      <c r="D20" s="731"/>
      <c r="E20" s="731"/>
      <c r="F20" s="731"/>
      <c r="G20" s="731"/>
      <c r="H20" s="731"/>
      <c r="I20" s="731"/>
      <c r="J20" s="731"/>
      <c r="K20" s="731"/>
      <c r="L20" s="731"/>
      <c r="M20" s="731"/>
      <c r="N20" s="731"/>
      <c r="O20" s="731"/>
      <c r="P20" s="731"/>
      <c r="Q20" s="731"/>
      <c r="R20" s="731"/>
      <c r="S20" s="731"/>
      <c r="T20" s="731"/>
      <c r="U20" s="731"/>
      <c r="V20" s="731"/>
      <c r="W20" s="731"/>
      <c r="X20" s="731"/>
      <c r="Y20" s="731"/>
      <c r="Z20" s="731"/>
      <c r="AA20" s="732"/>
      <c r="AC20" s="683" t="s">
        <v>543</v>
      </c>
      <c r="AD20" s="690">
        <f>BM14</f>
        <v>0</v>
      </c>
      <c r="AE20" s="690">
        <f>BN14</f>
        <v>4.3478260869565216E-2</v>
      </c>
      <c r="AF20" s="681">
        <f>BO14</f>
        <v>0</v>
      </c>
      <c r="AG20" s="681">
        <f>BP14</f>
        <v>0.95652173913043481</v>
      </c>
      <c r="AH20" s="681">
        <f>BQ14</f>
        <v>0</v>
      </c>
      <c r="AJ20" s="683" t="s">
        <v>543</v>
      </c>
      <c r="AK20" s="704">
        <f t="shared" ref="AK20:AP20" si="16">BT14</f>
        <v>0</v>
      </c>
      <c r="AL20" s="704">
        <f t="shared" si="16"/>
        <v>1</v>
      </c>
      <c r="AM20" s="704">
        <f t="shared" si="16"/>
        <v>0</v>
      </c>
      <c r="AN20" s="704">
        <f t="shared" si="16"/>
        <v>22</v>
      </c>
      <c r="AO20" s="704">
        <f t="shared" si="16"/>
        <v>0</v>
      </c>
      <c r="AP20" s="704">
        <f t="shared" si="16"/>
        <v>23</v>
      </c>
      <c r="AR20" s="921"/>
      <c r="AS20" s="921"/>
      <c r="AT20" s="921"/>
      <c r="AU20" s="921"/>
      <c r="AV20" s="921"/>
      <c r="AW20" s="921"/>
      <c r="AX20" s="921"/>
      <c r="AY20" s="921"/>
      <c r="AZ20" s="921"/>
      <c r="BA20" s="921"/>
      <c r="BB20" s="921"/>
      <c r="BC20" s="921"/>
      <c r="BD20" s="797"/>
      <c r="BE20" s="797"/>
      <c r="BF20" s="797"/>
      <c r="BL20" s="7" t="s">
        <v>538</v>
      </c>
      <c r="BM20" s="96">
        <f t="shared" si="2"/>
        <v>0.23076923076923078</v>
      </c>
      <c r="BN20" s="72">
        <f t="shared" si="3"/>
        <v>0</v>
      </c>
      <c r="BO20" s="72">
        <f t="shared" si="4"/>
        <v>0</v>
      </c>
      <c r="BP20" s="73">
        <f t="shared" si="5"/>
        <v>0.76923076923076927</v>
      </c>
      <c r="BQ20" s="73">
        <f t="shared" si="6"/>
        <v>0</v>
      </c>
      <c r="BS20" s="7" t="s">
        <v>538</v>
      </c>
      <c r="BT20" s="742">
        <f>集計・資料②!AY25</f>
        <v>3</v>
      </c>
      <c r="BU20" s="284">
        <f>集計・資料②!AZ25</f>
        <v>0</v>
      </c>
      <c r="BV20" s="284">
        <f>集計・資料②!BA25</f>
        <v>0</v>
      </c>
      <c r="BW20" s="391">
        <f>集計・資料②!BB25</f>
        <v>10</v>
      </c>
      <c r="BX20" s="803">
        <f>集計・資料②!BC25</f>
        <v>0</v>
      </c>
      <c r="BY20" s="310">
        <f t="shared" si="8"/>
        <v>13</v>
      </c>
    </row>
    <row r="21" spans="1:77">
      <c r="A21" s="730"/>
      <c r="B21" s="731"/>
      <c r="C21" s="731"/>
      <c r="D21" s="731"/>
      <c r="E21" s="731"/>
      <c r="F21" s="731"/>
      <c r="G21" s="731"/>
      <c r="H21" s="731"/>
      <c r="I21" s="731"/>
      <c r="J21" s="731"/>
      <c r="K21" s="731"/>
      <c r="L21" s="731"/>
      <c r="M21" s="731"/>
      <c r="N21" s="731"/>
      <c r="O21" s="731"/>
      <c r="P21" s="731"/>
      <c r="Q21" s="731"/>
      <c r="R21" s="731"/>
      <c r="S21" s="731"/>
      <c r="T21" s="731"/>
      <c r="U21" s="731"/>
      <c r="V21" s="731"/>
      <c r="W21" s="731"/>
      <c r="X21" s="731"/>
      <c r="Y21" s="731"/>
      <c r="Z21" s="731"/>
      <c r="AA21" s="732"/>
      <c r="AC21" s="683" t="s">
        <v>545</v>
      </c>
      <c r="AD21" s="690">
        <f>BM13</f>
        <v>2.4390243902439025E-2</v>
      </c>
      <c r="AE21" s="681">
        <f>BN13</f>
        <v>8.130081300813009E-3</v>
      </c>
      <c r="AF21" s="681">
        <f>BO13</f>
        <v>0</v>
      </c>
      <c r="AG21" s="681">
        <f>BP13</f>
        <v>0.96747967479674801</v>
      </c>
      <c r="AH21" s="681">
        <f>BQ13</f>
        <v>0</v>
      </c>
      <c r="AJ21" s="683" t="s">
        <v>545</v>
      </c>
      <c r="AK21" s="704">
        <f t="shared" ref="AK21:AP21" si="17">BT13</f>
        <v>3</v>
      </c>
      <c r="AL21" s="704">
        <f t="shared" si="17"/>
        <v>1</v>
      </c>
      <c r="AM21" s="704">
        <f t="shared" si="17"/>
        <v>0</v>
      </c>
      <c r="AN21" s="704">
        <f t="shared" si="17"/>
        <v>119</v>
      </c>
      <c r="AO21" s="704">
        <f t="shared" si="17"/>
        <v>0</v>
      </c>
      <c r="AP21" s="704">
        <f t="shared" si="17"/>
        <v>123</v>
      </c>
      <c r="AR21" s="921"/>
      <c r="AS21" s="921"/>
      <c r="AT21" s="921"/>
      <c r="AU21" s="921"/>
      <c r="AV21" s="921"/>
      <c r="AW21" s="921"/>
      <c r="AX21" s="921"/>
      <c r="AY21" s="921"/>
      <c r="AZ21" s="921"/>
      <c r="BA21" s="921"/>
      <c r="BB21" s="921"/>
      <c r="BC21" s="921"/>
      <c r="BD21" s="797"/>
      <c r="BE21" s="797"/>
      <c r="BF21" s="797"/>
      <c r="BL21" s="7" t="s">
        <v>537</v>
      </c>
      <c r="BM21" s="96">
        <f t="shared" si="2"/>
        <v>0.16666666666666666</v>
      </c>
      <c r="BN21" s="72">
        <f t="shared" si="3"/>
        <v>0</v>
      </c>
      <c r="BO21" s="72">
        <f t="shared" si="4"/>
        <v>0</v>
      </c>
      <c r="BP21" s="73">
        <f t="shared" si="5"/>
        <v>0.83333333333333337</v>
      </c>
      <c r="BQ21" s="73">
        <f t="shared" si="6"/>
        <v>0</v>
      </c>
      <c r="BS21" s="7" t="s">
        <v>537</v>
      </c>
      <c r="BT21" s="742">
        <f>集計・資料②!AY27</f>
        <v>1</v>
      </c>
      <c r="BU21" s="284">
        <f>集計・資料②!AZ27</f>
        <v>0</v>
      </c>
      <c r="BV21" s="284">
        <f>集計・資料②!BA27</f>
        <v>0</v>
      </c>
      <c r="BW21" s="391">
        <f>集計・資料②!BB27</f>
        <v>5</v>
      </c>
      <c r="BX21" s="803">
        <f>集計・資料②!BC27</f>
        <v>0</v>
      </c>
      <c r="BY21" s="310">
        <f t="shared" si="8"/>
        <v>6</v>
      </c>
    </row>
    <row r="22" spans="1:77">
      <c r="A22" s="730"/>
      <c r="B22" s="731"/>
      <c r="C22" s="731"/>
      <c r="D22" s="731"/>
      <c r="E22" s="731"/>
      <c r="F22" s="731"/>
      <c r="G22" s="731"/>
      <c r="H22" s="731"/>
      <c r="I22" s="731"/>
      <c r="J22" s="731"/>
      <c r="K22" s="731"/>
      <c r="L22" s="731"/>
      <c r="M22" s="731"/>
      <c r="N22" s="731"/>
      <c r="O22" s="731"/>
      <c r="P22" s="731"/>
      <c r="Q22" s="731"/>
      <c r="R22" s="731"/>
      <c r="S22" s="731"/>
      <c r="T22" s="731"/>
      <c r="U22" s="731"/>
      <c r="V22" s="731"/>
      <c r="W22" s="731"/>
      <c r="X22" s="731"/>
      <c r="Y22" s="731"/>
      <c r="Z22" s="731"/>
      <c r="AA22" s="732"/>
      <c r="AC22" s="683" t="s">
        <v>544</v>
      </c>
      <c r="AD22" s="690">
        <f>BM12</f>
        <v>2.8037383177570093E-2</v>
      </c>
      <c r="AE22" s="681">
        <f>BN12</f>
        <v>2.8037383177570093E-2</v>
      </c>
      <c r="AF22" s="681">
        <f>BO12</f>
        <v>9.3457943925233638E-3</v>
      </c>
      <c r="AG22" s="681">
        <f>BP12</f>
        <v>0.93457943925233644</v>
      </c>
      <c r="AH22" s="681">
        <f>BQ12</f>
        <v>0</v>
      </c>
      <c r="AJ22" s="683" t="s">
        <v>544</v>
      </c>
      <c r="AK22" s="704">
        <f t="shared" ref="AK22:AP22" si="18">BT12</f>
        <v>3</v>
      </c>
      <c r="AL22" s="704">
        <f t="shared" si="18"/>
        <v>3</v>
      </c>
      <c r="AM22" s="704">
        <f t="shared" si="18"/>
        <v>1</v>
      </c>
      <c r="AN22" s="704">
        <f t="shared" si="18"/>
        <v>100</v>
      </c>
      <c r="AO22" s="704">
        <f t="shared" si="18"/>
        <v>0</v>
      </c>
      <c r="AP22" s="704">
        <f t="shared" si="18"/>
        <v>107</v>
      </c>
      <c r="AR22" s="921"/>
      <c r="AS22" s="921"/>
      <c r="AT22" s="921"/>
      <c r="AU22" s="921"/>
      <c r="AV22" s="921"/>
      <c r="AW22" s="921"/>
      <c r="AX22" s="921"/>
      <c r="AY22" s="921"/>
      <c r="AZ22" s="921"/>
      <c r="BA22" s="921"/>
      <c r="BB22" s="921"/>
      <c r="BC22" s="921"/>
      <c r="BD22" s="797"/>
      <c r="BE22" s="797"/>
      <c r="BF22" s="797"/>
      <c r="BL22" s="16" t="s">
        <v>547</v>
      </c>
      <c r="BM22" s="96">
        <f t="shared" si="2"/>
        <v>3.5928143712574849E-2</v>
      </c>
      <c r="BN22" s="72">
        <f t="shared" si="3"/>
        <v>2.3952095808383235E-2</v>
      </c>
      <c r="BO22" s="72">
        <f t="shared" si="4"/>
        <v>1.1976047904191617E-2</v>
      </c>
      <c r="BP22" s="73">
        <f t="shared" si="5"/>
        <v>0.92814371257485029</v>
      </c>
      <c r="BQ22" s="73">
        <f t="shared" si="6"/>
        <v>0</v>
      </c>
      <c r="BS22" s="16" t="s">
        <v>547</v>
      </c>
      <c r="BT22" s="742">
        <f>集計・資料②!AY29</f>
        <v>6</v>
      </c>
      <c r="BU22" s="284">
        <f>集計・資料②!AZ29</f>
        <v>4</v>
      </c>
      <c r="BV22" s="284">
        <f>集計・資料②!BA29</f>
        <v>2</v>
      </c>
      <c r="BW22" s="391">
        <f>集計・資料②!BB29</f>
        <v>155</v>
      </c>
      <c r="BX22" s="803">
        <f>集計・資料②!BC29</f>
        <v>0</v>
      </c>
      <c r="BY22" s="310">
        <f t="shared" si="8"/>
        <v>167</v>
      </c>
    </row>
    <row r="23" spans="1:77" ht="12.75" thickBot="1">
      <c r="A23" s="730"/>
      <c r="B23" s="731"/>
      <c r="C23" s="731"/>
      <c r="D23" s="731"/>
      <c r="E23" s="731"/>
      <c r="F23" s="731"/>
      <c r="G23" s="731"/>
      <c r="H23" s="731"/>
      <c r="I23" s="731"/>
      <c r="J23" s="731"/>
      <c r="K23" s="731"/>
      <c r="L23" s="731"/>
      <c r="M23" s="731"/>
      <c r="N23" s="731"/>
      <c r="O23" s="731"/>
      <c r="P23" s="731"/>
      <c r="Q23" s="731"/>
      <c r="R23" s="731"/>
      <c r="S23" s="731"/>
      <c r="T23" s="731"/>
      <c r="U23" s="731"/>
      <c r="V23" s="731"/>
      <c r="W23" s="731"/>
      <c r="X23" s="731"/>
      <c r="Y23" s="731"/>
      <c r="Z23" s="731"/>
      <c r="AA23" s="732"/>
      <c r="AC23" s="573" t="s">
        <v>557</v>
      </c>
      <c r="AD23" s="681" t="e">
        <f>BM11</f>
        <v>#DIV/0!</v>
      </c>
      <c r="AE23" s="681" t="e">
        <f>BN11</f>
        <v>#DIV/0!</v>
      </c>
      <c r="AF23" s="681" t="e">
        <f>BO11</f>
        <v>#DIV/0!</v>
      </c>
      <c r="AG23" s="681" t="e">
        <f>BP11</f>
        <v>#DIV/0!</v>
      </c>
      <c r="AH23" s="681" t="e">
        <f>BQ11</f>
        <v>#DIV/0!</v>
      </c>
      <c r="AJ23" s="573" t="s">
        <v>557</v>
      </c>
      <c r="AK23" s="704">
        <f t="shared" ref="AK23:AP23" si="19">BT11</f>
        <v>0</v>
      </c>
      <c r="AL23" s="704">
        <f t="shared" si="19"/>
        <v>0</v>
      </c>
      <c r="AM23" s="704">
        <f t="shared" si="19"/>
        <v>0</v>
      </c>
      <c r="AN23" s="704">
        <f t="shared" si="19"/>
        <v>0</v>
      </c>
      <c r="AO23" s="704">
        <f t="shared" si="19"/>
        <v>0</v>
      </c>
      <c r="AP23" s="704">
        <f t="shared" si="19"/>
        <v>0</v>
      </c>
      <c r="AR23" s="921"/>
      <c r="AS23" s="921"/>
      <c r="AT23" s="921"/>
      <c r="AU23" s="921"/>
      <c r="AV23" s="921"/>
      <c r="AW23" s="921"/>
      <c r="AX23" s="921"/>
      <c r="AY23" s="921"/>
      <c r="AZ23" s="921"/>
      <c r="BA23" s="921"/>
      <c r="BB23" s="921"/>
      <c r="BC23" s="921"/>
      <c r="BD23" s="797"/>
      <c r="BE23" s="797"/>
      <c r="BF23" s="797"/>
      <c r="BL23" s="10" t="s">
        <v>548</v>
      </c>
      <c r="BM23" s="55">
        <f t="shared" si="2"/>
        <v>1.3215859030837005E-2</v>
      </c>
      <c r="BN23" s="56">
        <f t="shared" si="3"/>
        <v>1.3215859030837005E-2</v>
      </c>
      <c r="BO23" s="56">
        <f t="shared" si="4"/>
        <v>4.4052863436123352E-3</v>
      </c>
      <c r="BP23" s="57">
        <f t="shared" si="5"/>
        <v>0.96035242290748901</v>
      </c>
      <c r="BQ23" s="57">
        <f t="shared" si="6"/>
        <v>8.8105726872246704E-3</v>
      </c>
      <c r="BS23" s="8" t="s">
        <v>548</v>
      </c>
      <c r="BT23" s="743">
        <f>集計・資料②!AY31</f>
        <v>3</v>
      </c>
      <c r="BU23" s="744">
        <f>集計・資料②!AZ31</f>
        <v>3</v>
      </c>
      <c r="BV23" s="744">
        <f>集計・資料②!BA31</f>
        <v>1</v>
      </c>
      <c r="BW23" s="801">
        <f>集計・資料②!BB31</f>
        <v>218</v>
      </c>
      <c r="BX23" s="804">
        <f>集計・資料②!BC31</f>
        <v>2</v>
      </c>
      <c r="BY23" s="311">
        <f t="shared" si="8"/>
        <v>227</v>
      </c>
    </row>
    <row r="24" spans="1:77" ht="13.5" thickTop="1" thickBot="1">
      <c r="A24" s="730"/>
      <c r="B24" s="731"/>
      <c r="C24" s="731"/>
      <c r="D24" s="731"/>
      <c r="E24" s="731"/>
      <c r="F24" s="731"/>
      <c r="G24" s="731"/>
      <c r="H24" s="731"/>
      <c r="I24" s="731"/>
      <c r="J24" s="731"/>
      <c r="K24" s="731"/>
      <c r="L24" s="731"/>
      <c r="M24" s="731"/>
      <c r="N24" s="731"/>
      <c r="O24" s="731"/>
      <c r="P24" s="731"/>
      <c r="Q24" s="731"/>
      <c r="R24" s="731"/>
      <c r="S24" s="731"/>
      <c r="T24" s="731"/>
      <c r="U24" s="731"/>
      <c r="V24" s="731"/>
      <c r="W24" s="731"/>
      <c r="X24" s="731"/>
      <c r="Y24" s="731"/>
      <c r="Z24" s="731"/>
      <c r="AA24" s="732"/>
      <c r="AC24" s="705"/>
      <c r="AJ24" s="589" t="s">
        <v>556</v>
      </c>
      <c r="AK24" s="704">
        <f t="shared" ref="AK24:AP24" si="20">+SUM(AK11:AK23)</f>
        <v>31</v>
      </c>
      <c r="AL24" s="704">
        <f t="shared" si="20"/>
        <v>15</v>
      </c>
      <c r="AM24" s="704">
        <f t="shared" si="20"/>
        <v>4</v>
      </c>
      <c r="AN24" s="704">
        <f t="shared" si="20"/>
        <v>1020</v>
      </c>
      <c r="AO24" s="704">
        <f t="shared" si="20"/>
        <v>3</v>
      </c>
      <c r="AP24" s="704">
        <f t="shared" si="20"/>
        <v>1073</v>
      </c>
      <c r="AR24" s="921"/>
      <c r="AS24" s="921"/>
      <c r="AT24" s="921"/>
      <c r="AU24" s="921"/>
      <c r="AV24" s="921"/>
      <c r="AW24" s="921"/>
      <c r="AX24" s="921"/>
      <c r="AY24" s="921"/>
      <c r="AZ24" s="921"/>
      <c r="BA24" s="921"/>
      <c r="BB24" s="921"/>
      <c r="BC24" s="921"/>
      <c r="BD24" s="797"/>
      <c r="BE24" s="797"/>
      <c r="BF24" s="797"/>
      <c r="BL24" s="705"/>
      <c r="BS24" s="303" t="s">
        <v>556</v>
      </c>
      <c r="BT24" s="745">
        <f>+SUM(BT11:BT23)</f>
        <v>31</v>
      </c>
      <c r="BU24" s="483">
        <f>+SUM(BU11:BU23)</f>
        <v>15</v>
      </c>
      <c r="BV24" s="483">
        <f>+SUM(BV11:BV23)</f>
        <v>4</v>
      </c>
      <c r="BW24" s="802">
        <f>+SUM(BW11:BW23)</f>
        <v>1020</v>
      </c>
      <c r="BX24" s="746">
        <f>+SUM(BX11:BX23)</f>
        <v>3</v>
      </c>
      <c r="BY24" s="308">
        <f t="shared" si="8"/>
        <v>1073</v>
      </c>
    </row>
    <row r="25" spans="1:77">
      <c r="A25" s="730"/>
      <c r="B25" s="731"/>
      <c r="C25" s="731"/>
      <c r="D25" s="731"/>
      <c r="E25" s="731"/>
      <c r="F25" s="731"/>
      <c r="G25" s="731"/>
      <c r="H25" s="731"/>
      <c r="I25" s="731"/>
      <c r="J25" s="731"/>
      <c r="K25" s="731"/>
      <c r="L25" s="731"/>
      <c r="M25" s="731"/>
      <c r="N25" s="731"/>
      <c r="O25" s="731"/>
      <c r="P25" s="731"/>
      <c r="Q25" s="731"/>
      <c r="R25" s="731"/>
      <c r="S25" s="731"/>
      <c r="T25" s="731"/>
      <c r="U25" s="731"/>
      <c r="V25" s="731"/>
      <c r="W25" s="731"/>
      <c r="X25" s="731"/>
      <c r="Y25" s="731"/>
      <c r="Z25" s="731"/>
      <c r="AA25" s="732"/>
      <c r="AC25" s="705"/>
      <c r="AR25" s="921"/>
      <c r="AS25" s="921"/>
      <c r="AT25" s="921"/>
      <c r="AU25" s="921"/>
      <c r="AV25" s="921"/>
      <c r="AW25" s="921"/>
      <c r="AX25" s="921"/>
      <c r="AY25" s="921"/>
      <c r="AZ25" s="921"/>
      <c r="BA25" s="921"/>
      <c r="BB25" s="921"/>
      <c r="BC25" s="921"/>
      <c r="BD25" s="797"/>
      <c r="BE25" s="797"/>
      <c r="BF25" s="797"/>
      <c r="BL25" s="705"/>
    </row>
    <row r="26" spans="1:77">
      <c r="A26" s="730"/>
      <c r="B26" s="731"/>
      <c r="C26" s="731"/>
      <c r="D26" s="731"/>
      <c r="E26" s="731"/>
      <c r="F26" s="731"/>
      <c r="G26" s="731"/>
      <c r="H26" s="731"/>
      <c r="I26" s="731"/>
      <c r="J26" s="731"/>
      <c r="K26" s="731"/>
      <c r="L26" s="731"/>
      <c r="M26" s="731"/>
      <c r="N26" s="731"/>
      <c r="O26" s="731"/>
      <c r="P26" s="731"/>
      <c r="Q26" s="731"/>
      <c r="R26" s="731"/>
      <c r="S26" s="731"/>
      <c r="T26" s="731"/>
      <c r="U26" s="731"/>
      <c r="V26" s="731"/>
      <c r="W26" s="731"/>
      <c r="X26" s="731"/>
      <c r="Y26" s="731"/>
      <c r="Z26" s="731"/>
      <c r="AA26" s="732"/>
      <c r="AC26" s="282" t="s">
        <v>508</v>
      </c>
      <c r="AJ26" s="282" t="s">
        <v>511</v>
      </c>
      <c r="AR26" s="921"/>
      <c r="AS26" s="921"/>
      <c r="AT26" s="921"/>
      <c r="AU26" s="921"/>
      <c r="AV26" s="921"/>
      <c r="AW26" s="921"/>
      <c r="AX26" s="921"/>
      <c r="AY26" s="921"/>
      <c r="AZ26" s="921"/>
      <c r="BA26" s="921"/>
      <c r="BB26" s="921"/>
      <c r="BC26" s="921"/>
      <c r="BD26" s="797"/>
      <c r="BE26" s="797"/>
      <c r="BF26" s="797"/>
      <c r="BL26" s="282" t="s">
        <v>508</v>
      </c>
      <c r="BS26" s="282" t="s">
        <v>511</v>
      </c>
    </row>
    <row r="27" spans="1:77" ht="12.75" thickBot="1">
      <c r="A27" s="730"/>
      <c r="B27" s="731"/>
      <c r="C27" s="731"/>
      <c r="D27" s="731"/>
      <c r="E27" s="731"/>
      <c r="F27" s="731"/>
      <c r="G27" s="731"/>
      <c r="H27" s="731"/>
      <c r="I27" s="731"/>
      <c r="J27" s="731"/>
      <c r="K27" s="731"/>
      <c r="L27" s="731"/>
      <c r="M27" s="731"/>
      <c r="N27" s="731"/>
      <c r="O27" s="731"/>
      <c r="P27" s="731"/>
      <c r="Q27" s="731"/>
      <c r="R27" s="731"/>
      <c r="S27" s="731"/>
      <c r="T27" s="731"/>
      <c r="U27" s="731"/>
      <c r="V27" s="731"/>
      <c r="W27" s="731"/>
      <c r="X27" s="731"/>
      <c r="Y27" s="731"/>
      <c r="Z27" s="731"/>
      <c r="AA27" s="732"/>
      <c r="AC27" s="705"/>
      <c r="AR27" s="921"/>
      <c r="AS27" s="921"/>
      <c r="AT27" s="921"/>
      <c r="AU27" s="921"/>
      <c r="AV27" s="921"/>
      <c r="AW27" s="921"/>
      <c r="AX27" s="921"/>
      <c r="AY27" s="921"/>
      <c r="AZ27" s="921"/>
      <c r="BA27" s="921"/>
      <c r="BB27" s="921"/>
      <c r="BC27" s="921"/>
      <c r="BL27" s="705"/>
    </row>
    <row r="28" spans="1:77" ht="12.75" thickBot="1">
      <c r="A28" s="730"/>
      <c r="B28" s="731"/>
      <c r="C28" s="731"/>
      <c r="D28" s="731"/>
      <c r="E28" s="731"/>
      <c r="F28" s="731"/>
      <c r="G28" s="731"/>
      <c r="H28" s="731"/>
      <c r="I28" s="731"/>
      <c r="J28" s="731"/>
      <c r="K28" s="731"/>
      <c r="L28" s="731"/>
      <c r="M28" s="731"/>
      <c r="N28" s="731"/>
      <c r="O28" s="731"/>
      <c r="P28" s="731"/>
      <c r="Q28" s="731"/>
      <c r="R28" s="731"/>
      <c r="S28" s="731"/>
      <c r="T28" s="731"/>
      <c r="U28" s="731"/>
      <c r="V28" s="731"/>
      <c r="W28" s="731"/>
      <c r="X28" s="731"/>
      <c r="Y28" s="731"/>
      <c r="Z28" s="731"/>
      <c r="AA28" s="732"/>
      <c r="AC28" s="589" t="s">
        <v>551</v>
      </c>
      <c r="AD28" s="589" t="s">
        <v>505</v>
      </c>
      <c r="AE28" s="589" t="s">
        <v>506</v>
      </c>
      <c r="AF28" s="589" t="s">
        <v>507</v>
      </c>
      <c r="AG28" s="589" t="s">
        <v>771</v>
      </c>
      <c r="AH28" s="589" t="s">
        <v>770</v>
      </c>
      <c r="AJ28" s="589" t="s">
        <v>551</v>
      </c>
      <c r="AK28" s="589" t="s">
        <v>505</v>
      </c>
      <c r="AL28" s="589" t="s">
        <v>506</v>
      </c>
      <c r="AM28" s="589" t="s">
        <v>507</v>
      </c>
      <c r="AN28" s="589" t="s">
        <v>57</v>
      </c>
      <c r="AO28" s="589" t="s">
        <v>770</v>
      </c>
      <c r="AP28" s="589" t="s">
        <v>556</v>
      </c>
      <c r="AR28" s="921"/>
      <c r="AS28" s="921"/>
      <c r="AT28" s="921"/>
      <c r="AU28" s="921"/>
      <c r="AV28" s="921"/>
      <c r="AW28" s="921"/>
      <c r="AX28" s="921"/>
      <c r="AY28" s="921"/>
      <c r="AZ28" s="921"/>
      <c r="BA28" s="921"/>
      <c r="BB28" s="921"/>
      <c r="BC28" s="921"/>
      <c r="BL28" s="296" t="s">
        <v>551</v>
      </c>
      <c r="BM28" s="477" t="s">
        <v>505</v>
      </c>
      <c r="BN28" s="475" t="s">
        <v>506</v>
      </c>
      <c r="BO28" s="475" t="s">
        <v>507</v>
      </c>
      <c r="BP28" s="476" t="s">
        <v>58</v>
      </c>
      <c r="BQ28" s="476" t="s">
        <v>775</v>
      </c>
      <c r="BS28" s="296" t="s">
        <v>551</v>
      </c>
      <c r="BT28" s="477" t="s">
        <v>505</v>
      </c>
      <c r="BU28" s="475" t="s">
        <v>506</v>
      </c>
      <c r="BV28" s="475" t="s">
        <v>507</v>
      </c>
      <c r="BW28" s="478" t="s">
        <v>58</v>
      </c>
      <c r="BX28" s="741" t="s">
        <v>775</v>
      </c>
      <c r="BY28" s="397" t="s">
        <v>556</v>
      </c>
    </row>
    <row r="29" spans="1:77">
      <c r="A29" s="730"/>
      <c r="B29" s="731"/>
      <c r="C29" s="731"/>
      <c r="D29" s="731"/>
      <c r="E29" s="731"/>
      <c r="F29" s="731"/>
      <c r="G29" s="731"/>
      <c r="H29" s="731"/>
      <c r="I29" s="731"/>
      <c r="J29" s="731"/>
      <c r="K29" s="731"/>
      <c r="L29" s="731"/>
      <c r="M29" s="731"/>
      <c r="N29" s="731"/>
      <c r="O29" s="731"/>
      <c r="P29" s="731"/>
      <c r="Q29" s="731"/>
      <c r="R29" s="731"/>
      <c r="S29" s="731"/>
      <c r="T29" s="731"/>
      <c r="U29" s="731"/>
      <c r="V29" s="731"/>
      <c r="W29" s="731"/>
      <c r="X29" s="731"/>
      <c r="Y29" s="731"/>
      <c r="Z29" s="731"/>
      <c r="AA29" s="732"/>
      <c r="AC29" s="577" t="s">
        <v>415</v>
      </c>
      <c r="AD29" s="681">
        <f>BM34</f>
        <v>0</v>
      </c>
      <c r="AE29" s="681">
        <f>BN34</f>
        <v>0</v>
      </c>
      <c r="AF29" s="681">
        <f>BO34</f>
        <v>0</v>
      </c>
      <c r="AG29" s="681">
        <f>BP34</f>
        <v>1</v>
      </c>
      <c r="AH29" s="681">
        <f>BQ34</f>
        <v>0</v>
      </c>
      <c r="AJ29" s="577" t="s">
        <v>415</v>
      </c>
      <c r="AK29" s="704">
        <f t="shared" ref="AK29:AP29" si="21">BT34</f>
        <v>0</v>
      </c>
      <c r="AL29" s="704">
        <f t="shared" si="21"/>
        <v>0</v>
      </c>
      <c r="AM29" s="704">
        <f t="shared" si="21"/>
        <v>0</v>
      </c>
      <c r="AN29" s="704">
        <f t="shared" si="21"/>
        <v>476</v>
      </c>
      <c r="AO29" s="704">
        <f t="shared" si="21"/>
        <v>0</v>
      </c>
      <c r="AP29" s="704">
        <f t="shared" si="21"/>
        <v>476</v>
      </c>
      <c r="BL29" s="106" t="s">
        <v>555</v>
      </c>
      <c r="BM29" s="90">
        <f t="shared" ref="BM29:BM34" si="22">+BT29/$BY29</f>
        <v>0.7142857142857143</v>
      </c>
      <c r="BN29" s="46">
        <f t="shared" ref="BN29:BQ34" si="23">+BU29/$BY29</f>
        <v>0.2857142857142857</v>
      </c>
      <c r="BO29" s="46">
        <f t="shared" si="23"/>
        <v>0</v>
      </c>
      <c r="BP29" s="91">
        <f t="shared" si="23"/>
        <v>0</v>
      </c>
      <c r="BQ29" s="91">
        <f t="shared" si="23"/>
        <v>0</v>
      </c>
      <c r="BS29" s="106" t="s">
        <v>555</v>
      </c>
      <c r="BT29" s="298">
        <f>集計・資料②!AY41</f>
        <v>5</v>
      </c>
      <c r="BU29" s="299">
        <f>集計・資料②!AZ41</f>
        <v>2</v>
      </c>
      <c r="BV29" s="299">
        <f>集計・資料②!BA41</f>
        <v>0</v>
      </c>
      <c r="BW29" s="304">
        <f>集計・資料②!BB41</f>
        <v>0</v>
      </c>
      <c r="BX29" s="747">
        <f>集計・資料②!BC41</f>
        <v>0</v>
      </c>
      <c r="BY29" s="325">
        <f>+SUM(BT29:BX29)</f>
        <v>7</v>
      </c>
    </row>
    <row r="30" spans="1:77">
      <c r="A30" s="730"/>
      <c r="B30" s="731"/>
      <c r="C30" s="731"/>
      <c r="D30" s="731"/>
      <c r="E30" s="731"/>
      <c r="F30" s="731"/>
      <c r="G30" s="731"/>
      <c r="H30" s="731"/>
      <c r="I30" s="731"/>
      <c r="J30" s="731"/>
      <c r="K30" s="731"/>
      <c r="L30" s="731"/>
      <c r="M30" s="731"/>
      <c r="N30" s="731"/>
      <c r="O30" s="731"/>
      <c r="P30" s="731"/>
      <c r="Q30" s="731"/>
      <c r="R30" s="731"/>
      <c r="S30" s="731"/>
      <c r="T30" s="731"/>
      <c r="U30" s="731"/>
      <c r="V30" s="731"/>
      <c r="W30" s="731"/>
      <c r="X30" s="731"/>
      <c r="Y30" s="731"/>
      <c r="Z30" s="731"/>
      <c r="AA30" s="732"/>
      <c r="AC30" s="577" t="s">
        <v>416</v>
      </c>
      <c r="AD30" s="690">
        <f>BM33</f>
        <v>0</v>
      </c>
      <c r="AE30" s="690">
        <f>BN33</f>
        <v>0</v>
      </c>
      <c r="AF30" s="681">
        <f>BO33</f>
        <v>0</v>
      </c>
      <c r="AG30" s="681">
        <f>BP33</f>
        <v>1</v>
      </c>
      <c r="AH30" s="681">
        <f>BQ33</f>
        <v>0</v>
      </c>
      <c r="AJ30" s="577" t="s">
        <v>416</v>
      </c>
      <c r="AK30" s="704">
        <f t="shared" ref="AK30:AP30" si="24">BT33</f>
        <v>0</v>
      </c>
      <c r="AL30" s="704">
        <f t="shared" si="24"/>
        <v>0</v>
      </c>
      <c r="AM30" s="704">
        <f t="shared" si="24"/>
        <v>0</v>
      </c>
      <c r="AN30" s="704">
        <f t="shared" si="24"/>
        <v>301</v>
      </c>
      <c r="AO30" s="704">
        <f t="shared" si="24"/>
        <v>0</v>
      </c>
      <c r="AP30" s="704">
        <f t="shared" si="24"/>
        <v>301</v>
      </c>
      <c r="AX30" s="797"/>
      <c r="AY30" s="797"/>
      <c r="BL30" s="108" t="s">
        <v>432</v>
      </c>
      <c r="BM30" s="96">
        <f t="shared" si="22"/>
        <v>0.6428571428571429</v>
      </c>
      <c r="BN30" s="72">
        <f t="shared" si="23"/>
        <v>0.2857142857142857</v>
      </c>
      <c r="BO30" s="72">
        <f t="shared" si="23"/>
        <v>7.1428571428571425E-2</v>
      </c>
      <c r="BP30" s="73">
        <f t="shared" si="23"/>
        <v>0</v>
      </c>
      <c r="BQ30" s="73">
        <f t="shared" si="23"/>
        <v>0</v>
      </c>
      <c r="BS30" s="108" t="s">
        <v>432</v>
      </c>
      <c r="BT30" s="300">
        <f>集計・資料②!AY43</f>
        <v>9</v>
      </c>
      <c r="BU30" s="283">
        <f>集計・資料②!AZ43</f>
        <v>4</v>
      </c>
      <c r="BV30" s="283">
        <f>集計・資料②!BA43</f>
        <v>1</v>
      </c>
      <c r="BW30" s="305">
        <f>集計・資料②!BB43</f>
        <v>0</v>
      </c>
      <c r="BX30" s="748">
        <f>集計・資料②!BC43</f>
        <v>0</v>
      </c>
      <c r="BY30" s="310">
        <f t="shared" ref="BY30:BY35" si="25">+SUM(BT30:BX30)</f>
        <v>14</v>
      </c>
    </row>
    <row r="31" spans="1:77">
      <c r="A31" s="730"/>
      <c r="B31" s="731"/>
      <c r="C31" s="731"/>
      <c r="D31" s="731"/>
      <c r="E31" s="731"/>
      <c r="F31" s="731"/>
      <c r="G31" s="731"/>
      <c r="H31" s="731"/>
      <c r="I31" s="731"/>
      <c r="J31" s="731"/>
      <c r="K31" s="731"/>
      <c r="L31" s="731"/>
      <c r="M31" s="731"/>
      <c r="N31" s="731"/>
      <c r="O31" s="731"/>
      <c r="P31" s="731"/>
      <c r="Q31" s="731"/>
      <c r="R31" s="731"/>
      <c r="S31" s="731"/>
      <c r="T31" s="731"/>
      <c r="U31" s="731"/>
      <c r="V31" s="731"/>
      <c r="W31" s="731"/>
      <c r="X31" s="731"/>
      <c r="Y31" s="731"/>
      <c r="Z31" s="731"/>
      <c r="AA31" s="732"/>
      <c r="AC31" s="577" t="s">
        <v>417</v>
      </c>
      <c r="AD31" s="690">
        <f>BM32</f>
        <v>0</v>
      </c>
      <c r="AE31" s="690">
        <f>BN32</f>
        <v>0</v>
      </c>
      <c r="AF31" s="681">
        <f>BO32</f>
        <v>0</v>
      </c>
      <c r="AG31" s="681">
        <f>BP32</f>
        <v>1</v>
      </c>
      <c r="AH31" s="681">
        <f>BQ32</f>
        <v>0</v>
      </c>
      <c r="AJ31" s="577" t="s">
        <v>417</v>
      </c>
      <c r="AK31" s="704">
        <f t="shared" ref="AK31:AP31" si="26">BT32</f>
        <v>0</v>
      </c>
      <c r="AL31" s="704">
        <f t="shared" si="26"/>
        <v>0</v>
      </c>
      <c r="AM31" s="704">
        <f t="shared" si="26"/>
        <v>0</v>
      </c>
      <c r="AN31" s="704">
        <f t="shared" si="26"/>
        <v>243</v>
      </c>
      <c r="AO31" s="704">
        <f t="shared" si="26"/>
        <v>0</v>
      </c>
      <c r="AP31" s="704">
        <f t="shared" si="26"/>
        <v>243</v>
      </c>
      <c r="BL31" s="108" t="s">
        <v>433</v>
      </c>
      <c r="BM31" s="96">
        <f t="shared" si="22"/>
        <v>0.53125</v>
      </c>
      <c r="BN31" s="72">
        <f t="shared" si="23"/>
        <v>0.28125</v>
      </c>
      <c r="BO31" s="72">
        <f t="shared" si="23"/>
        <v>9.375E-2</v>
      </c>
      <c r="BP31" s="73">
        <f t="shared" si="23"/>
        <v>0</v>
      </c>
      <c r="BQ31" s="73">
        <f t="shared" si="23"/>
        <v>9.375E-2</v>
      </c>
      <c r="BS31" s="108" t="s">
        <v>433</v>
      </c>
      <c r="BT31" s="300">
        <f>集計・資料②!AY45</f>
        <v>17</v>
      </c>
      <c r="BU31" s="283">
        <f>集計・資料②!AZ45</f>
        <v>9</v>
      </c>
      <c r="BV31" s="283">
        <f>集計・資料②!BA45</f>
        <v>3</v>
      </c>
      <c r="BW31" s="305">
        <f>集計・資料②!BB45</f>
        <v>0</v>
      </c>
      <c r="BX31" s="748">
        <f>集計・資料②!BC45</f>
        <v>3</v>
      </c>
      <c r="BY31" s="310">
        <f t="shared" si="25"/>
        <v>32</v>
      </c>
    </row>
    <row r="32" spans="1:77">
      <c r="A32" s="730"/>
      <c r="B32" s="731"/>
      <c r="C32" s="731"/>
      <c r="D32" s="731"/>
      <c r="E32" s="731"/>
      <c r="F32" s="731"/>
      <c r="G32" s="731"/>
      <c r="H32" s="731"/>
      <c r="I32" s="731"/>
      <c r="J32" s="731"/>
      <c r="K32" s="731"/>
      <c r="L32" s="731"/>
      <c r="M32" s="731"/>
      <c r="N32" s="731"/>
      <c r="O32" s="731"/>
      <c r="P32" s="731"/>
      <c r="Q32" s="731"/>
      <c r="R32" s="731"/>
      <c r="S32" s="731"/>
      <c r="T32" s="731"/>
      <c r="U32" s="731"/>
      <c r="V32" s="731"/>
      <c r="W32" s="731"/>
      <c r="X32" s="731"/>
      <c r="Y32" s="731"/>
      <c r="Z32" s="731"/>
      <c r="AA32" s="732"/>
      <c r="AC32" s="577" t="s">
        <v>418</v>
      </c>
      <c r="AD32" s="690">
        <f>BM31</f>
        <v>0.53125</v>
      </c>
      <c r="AE32" s="690">
        <f>BN31</f>
        <v>0.28125</v>
      </c>
      <c r="AF32" s="681">
        <f>BO31</f>
        <v>9.375E-2</v>
      </c>
      <c r="AG32" s="681">
        <f>BP31</f>
        <v>0</v>
      </c>
      <c r="AH32" s="681">
        <f>BQ31</f>
        <v>9.375E-2</v>
      </c>
      <c r="AJ32" s="577" t="s">
        <v>418</v>
      </c>
      <c r="AK32" s="704">
        <f t="shared" ref="AK32:AP32" si="27">BT31</f>
        <v>17</v>
      </c>
      <c r="AL32" s="704">
        <f t="shared" si="27"/>
        <v>9</v>
      </c>
      <c r="AM32" s="704">
        <f t="shared" si="27"/>
        <v>3</v>
      </c>
      <c r="AN32" s="704">
        <f t="shared" si="27"/>
        <v>0</v>
      </c>
      <c r="AO32" s="704">
        <f t="shared" si="27"/>
        <v>3</v>
      </c>
      <c r="AP32" s="704">
        <f t="shared" si="27"/>
        <v>32</v>
      </c>
      <c r="BL32" s="108" t="s">
        <v>434</v>
      </c>
      <c r="BM32" s="96">
        <f t="shared" si="22"/>
        <v>0</v>
      </c>
      <c r="BN32" s="72">
        <f t="shared" si="23"/>
        <v>0</v>
      </c>
      <c r="BO32" s="72">
        <f t="shared" si="23"/>
        <v>0</v>
      </c>
      <c r="BP32" s="73">
        <f t="shared" si="23"/>
        <v>1</v>
      </c>
      <c r="BQ32" s="73">
        <f t="shared" si="23"/>
        <v>0</v>
      </c>
      <c r="BS32" s="108" t="s">
        <v>434</v>
      </c>
      <c r="BT32" s="300">
        <f>集計・資料②!AY47</f>
        <v>0</v>
      </c>
      <c r="BU32" s="283">
        <f>集計・資料②!AZ47</f>
        <v>0</v>
      </c>
      <c r="BV32" s="283">
        <f>集計・資料②!BA47</f>
        <v>0</v>
      </c>
      <c r="BW32" s="305">
        <f>集計・資料②!BB47</f>
        <v>243</v>
      </c>
      <c r="BX32" s="748">
        <f>集計・資料②!BC47</f>
        <v>0</v>
      </c>
      <c r="BY32" s="310">
        <f t="shared" si="25"/>
        <v>243</v>
      </c>
    </row>
    <row r="33" spans="1:77">
      <c r="A33" s="730"/>
      <c r="B33" s="731"/>
      <c r="C33" s="731"/>
      <c r="D33" s="731"/>
      <c r="E33" s="731"/>
      <c r="F33" s="731"/>
      <c r="G33" s="731"/>
      <c r="H33" s="731"/>
      <c r="I33" s="731"/>
      <c r="J33" s="731"/>
      <c r="K33" s="731"/>
      <c r="L33" s="731"/>
      <c r="M33" s="731"/>
      <c r="N33" s="731"/>
      <c r="O33" s="731"/>
      <c r="P33" s="731"/>
      <c r="Q33" s="731"/>
      <c r="R33" s="731"/>
      <c r="S33" s="731"/>
      <c r="T33" s="731"/>
      <c r="U33" s="731"/>
      <c r="V33" s="731"/>
      <c r="W33" s="731"/>
      <c r="X33" s="731"/>
      <c r="Y33" s="731"/>
      <c r="Z33" s="731"/>
      <c r="AA33" s="732"/>
      <c r="AC33" s="577" t="s">
        <v>419</v>
      </c>
      <c r="AD33" s="761">
        <f>BM30</f>
        <v>0.6428571428571429</v>
      </c>
      <c r="AE33" s="690">
        <f>BN30</f>
        <v>0.2857142857142857</v>
      </c>
      <c r="AF33" s="681">
        <f>BO30</f>
        <v>7.1428571428571425E-2</v>
      </c>
      <c r="AG33" s="681">
        <f>BP30</f>
        <v>0</v>
      </c>
      <c r="AH33" s="681">
        <f>BQ30</f>
        <v>0</v>
      </c>
      <c r="AJ33" s="577" t="s">
        <v>419</v>
      </c>
      <c r="AK33" s="704">
        <f t="shared" ref="AK33:AP33" si="28">BT30</f>
        <v>9</v>
      </c>
      <c r="AL33" s="704">
        <f t="shared" si="28"/>
        <v>4</v>
      </c>
      <c r="AM33" s="704">
        <f t="shared" si="28"/>
        <v>1</v>
      </c>
      <c r="AN33" s="704">
        <f t="shared" si="28"/>
        <v>0</v>
      </c>
      <c r="AO33" s="704">
        <f t="shared" si="28"/>
        <v>0</v>
      </c>
      <c r="AP33" s="704">
        <f t="shared" si="28"/>
        <v>14</v>
      </c>
      <c r="AR33" s="800"/>
      <c r="BL33" s="108" t="s">
        <v>435</v>
      </c>
      <c r="BM33" s="96">
        <f t="shared" si="22"/>
        <v>0</v>
      </c>
      <c r="BN33" s="72">
        <f t="shared" si="23"/>
        <v>0</v>
      </c>
      <c r="BO33" s="72">
        <f t="shared" si="23"/>
        <v>0</v>
      </c>
      <c r="BP33" s="73">
        <f t="shared" si="23"/>
        <v>1</v>
      </c>
      <c r="BQ33" s="73">
        <f t="shared" si="23"/>
        <v>0</v>
      </c>
      <c r="BS33" s="108" t="s">
        <v>435</v>
      </c>
      <c r="BT33" s="300">
        <f>集計・資料②!AY49</f>
        <v>0</v>
      </c>
      <c r="BU33" s="283">
        <f>集計・資料②!AZ49</f>
        <v>0</v>
      </c>
      <c r="BV33" s="283">
        <f>集計・資料②!BA49</f>
        <v>0</v>
      </c>
      <c r="BW33" s="305">
        <f>集計・資料②!BB49</f>
        <v>301</v>
      </c>
      <c r="BX33" s="748">
        <f>集計・資料②!BC49</f>
        <v>0</v>
      </c>
      <c r="BY33" s="310">
        <f t="shared" si="25"/>
        <v>301</v>
      </c>
    </row>
    <row r="34" spans="1:77" ht="12.75" thickBot="1">
      <c r="A34" s="730"/>
      <c r="B34" s="731"/>
      <c r="C34" s="731"/>
      <c r="D34" s="731"/>
      <c r="E34" s="731"/>
      <c r="F34" s="731"/>
      <c r="G34" s="731"/>
      <c r="H34" s="731"/>
      <c r="I34" s="731"/>
      <c r="J34" s="731"/>
      <c r="K34" s="731"/>
      <c r="L34" s="731"/>
      <c r="M34" s="731"/>
      <c r="N34" s="731"/>
      <c r="O34" s="731"/>
      <c r="P34" s="731"/>
      <c r="Q34" s="731"/>
      <c r="R34" s="731"/>
      <c r="S34" s="731"/>
      <c r="T34" s="731"/>
      <c r="U34" s="731"/>
      <c r="V34" s="731"/>
      <c r="W34" s="731"/>
      <c r="X34" s="731"/>
      <c r="Y34" s="731"/>
      <c r="Z34" s="731"/>
      <c r="AA34" s="732"/>
      <c r="AC34" s="577" t="s">
        <v>420</v>
      </c>
      <c r="AD34" s="761">
        <f>BM29</f>
        <v>0.7142857142857143</v>
      </c>
      <c r="AE34" s="690">
        <f>BN29</f>
        <v>0.2857142857142857</v>
      </c>
      <c r="AF34" s="681">
        <f>BO29</f>
        <v>0</v>
      </c>
      <c r="AG34" s="681">
        <f>BP29</f>
        <v>0</v>
      </c>
      <c r="AH34" s="681">
        <f>BQ29</f>
        <v>0</v>
      </c>
      <c r="AJ34" s="577" t="s">
        <v>420</v>
      </c>
      <c r="AK34" s="704">
        <f t="shared" ref="AK34:AP34" si="29">BT29</f>
        <v>5</v>
      </c>
      <c r="AL34" s="704">
        <f t="shared" si="29"/>
        <v>2</v>
      </c>
      <c r="AM34" s="704">
        <f t="shared" si="29"/>
        <v>0</v>
      </c>
      <c r="AN34" s="704">
        <f t="shared" si="29"/>
        <v>0</v>
      </c>
      <c r="AO34" s="704">
        <f t="shared" si="29"/>
        <v>0</v>
      </c>
      <c r="AP34" s="704">
        <f t="shared" si="29"/>
        <v>7</v>
      </c>
      <c r="BL34" s="129" t="s">
        <v>436</v>
      </c>
      <c r="BM34" s="55">
        <f t="shared" si="22"/>
        <v>0</v>
      </c>
      <c r="BN34" s="56">
        <f t="shared" si="23"/>
        <v>0</v>
      </c>
      <c r="BO34" s="56">
        <f t="shared" si="23"/>
        <v>0</v>
      </c>
      <c r="BP34" s="57">
        <f t="shared" si="23"/>
        <v>1</v>
      </c>
      <c r="BQ34" s="57">
        <f t="shared" si="23"/>
        <v>0</v>
      </c>
      <c r="BS34" s="110" t="s">
        <v>436</v>
      </c>
      <c r="BT34" s="301">
        <f>集計・資料②!AY51</f>
        <v>0</v>
      </c>
      <c r="BU34" s="302">
        <f>集計・資料②!AZ51</f>
        <v>0</v>
      </c>
      <c r="BV34" s="302">
        <f>集計・資料②!BA51</f>
        <v>0</v>
      </c>
      <c r="BW34" s="306">
        <f>集計・資料②!BB51</f>
        <v>476</v>
      </c>
      <c r="BX34" s="749">
        <f>集計・資料②!BC51</f>
        <v>0</v>
      </c>
      <c r="BY34" s="311">
        <f t="shared" si="25"/>
        <v>476</v>
      </c>
    </row>
    <row r="35" spans="1:77" ht="12.75" thickBot="1">
      <c r="A35" s="730"/>
      <c r="B35" s="731"/>
      <c r="C35" s="731"/>
      <c r="D35" s="731"/>
      <c r="E35" s="731"/>
      <c r="F35" s="731"/>
      <c r="G35" s="731"/>
      <c r="H35" s="731"/>
      <c r="I35" s="731"/>
      <c r="J35" s="731"/>
      <c r="K35" s="731"/>
      <c r="L35" s="731"/>
      <c r="M35" s="731"/>
      <c r="N35" s="731"/>
      <c r="O35" s="731"/>
      <c r="P35" s="731"/>
      <c r="Q35" s="731"/>
      <c r="R35" s="731"/>
      <c r="S35" s="731"/>
      <c r="T35" s="731"/>
      <c r="U35" s="731"/>
      <c r="V35" s="731"/>
      <c r="W35" s="731"/>
      <c r="X35" s="731"/>
      <c r="Y35" s="731"/>
      <c r="Z35" s="731"/>
      <c r="AA35" s="732"/>
      <c r="AJ35" s="589" t="s">
        <v>556</v>
      </c>
      <c r="AK35" s="704">
        <f t="shared" ref="AK35:AP35" si="30">+SUM(AK29:AK34)</f>
        <v>31</v>
      </c>
      <c r="AL35" s="704">
        <f t="shared" si="30"/>
        <v>15</v>
      </c>
      <c r="AM35" s="704">
        <f t="shared" si="30"/>
        <v>4</v>
      </c>
      <c r="AN35" s="704">
        <f t="shared" si="30"/>
        <v>1020</v>
      </c>
      <c r="AO35" s="704">
        <f t="shared" si="30"/>
        <v>3</v>
      </c>
      <c r="AP35" s="704">
        <f t="shared" si="30"/>
        <v>1073</v>
      </c>
      <c r="BS35" s="303" t="s">
        <v>556</v>
      </c>
      <c r="BT35" s="286">
        <f>+SUM(BT29:BT34)</f>
        <v>31</v>
      </c>
      <c r="BU35" s="287">
        <f>+SUM(BU29:BU34)</f>
        <v>15</v>
      </c>
      <c r="BV35" s="287">
        <f>+SUM(BV29:BV34)</f>
        <v>4</v>
      </c>
      <c r="BW35" s="307">
        <f>+SUM(BW29:BW34)</f>
        <v>1020</v>
      </c>
      <c r="BX35" s="290">
        <f>+SUM(BX29:BX34)</f>
        <v>3</v>
      </c>
      <c r="BY35" s="308">
        <f t="shared" si="25"/>
        <v>1073</v>
      </c>
    </row>
    <row r="36" spans="1:77">
      <c r="A36" s="730"/>
      <c r="B36" s="731"/>
      <c r="C36" s="731"/>
      <c r="D36" s="731"/>
      <c r="E36" s="731"/>
      <c r="F36" s="731"/>
      <c r="G36" s="731"/>
      <c r="H36" s="731"/>
      <c r="I36" s="731"/>
      <c r="J36" s="731"/>
      <c r="K36" s="731"/>
      <c r="L36" s="731"/>
      <c r="M36" s="731"/>
      <c r="N36" s="731"/>
      <c r="O36" s="731"/>
      <c r="P36" s="731"/>
      <c r="Q36" s="731"/>
      <c r="R36" s="731"/>
      <c r="S36" s="731"/>
      <c r="T36" s="731"/>
      <c r="U36" s="731"/>
      <c r="V36" s="731"/>
      <c r="W36" s="731"/>
      <c r="X36" s="731"/>
      <c r="Y36" s="731"/>
      <c r="Z36" s="731"/>
      <c r="AA36" s="732"/>
      <c r="AQ36" s="782"/>
      <c r="AR36" s="782"/>
    </row>
    <row r="37" spans="1:77">
      <c r="A37" s="730"/>
      <c r="B37" s="731"/>
      <c r="C37" s="731"/>
      <c r="D37" s="731"/>
      <c r="E37" s="731"/>
      <c r="F37" s="731"/>
      <c r="G37" s="731"/>
      <c r="H37" s="731"/>
      <c r="I37" s="731"/>
      <c r="J37" s="731"/>
      <c r="K37" s="731"/>
      <c r="L37" s="731"/>
      <c r="M37" s="731"/>
      <c r="N37" s="731"/>
      <c r="O37" s="731"/>
      <c r="P37" s="731"/>
      <c r="Q37" s="731"/>
      <c r="R37" s="731"/>
      <c r="S37" s="731"/>
      <c r="T37" s="731"/>
      <c r="U37" s="731"/>
      <c r="V37" s="731"/>
      <c r="W37" s="731"/>
      <c r="X37" s="731"/>
      <c r="Y37" s="731"/>
      <c r="Z37" s="731"/>
      <c r="AA37" s="732"/>
      <c r="AQ37" s="783"/>
      <c r="AR37" s="782"/>
    </row>
    <row r="38" spans="1:77">
      <c r="A38" s="730"/>
      <c r="B38" s="731"/>
      <c r="C38" s="731"/>
      <c r="D38" s="731"/>
      <c r="E38" s="731"/>
      <c r="F38" s="731"/>
      <c r="G38" s="731"/>
      <c r="H38" s="731"/>
      <c r="I38" s="731"/>
      <c r="J38" s="731"/>
      <c r="K38" s="731"/>
      <c r="L38" s="731"/>
      <c r="M38" s="731"/>
      <c r="N38" s="731"/>
      <c r="O38" s="731"/>
      <c r="P38" s="731"/>
      <c r="Q38" s="731"/>
      <c r="R38" s="731"/>
      <c r="S38" s="731"/>
      <c r="T38" s="731"/>
      <c r="U38" s="731"/>
      <c r="V38" s="731"/>
      <c r="W38" s="731"/>
      <c r="X38" s="731"/>
      <c r="Y38" s="731"/>
      <c r="Z38" s="731"/>
      <c r="AA38" s="732"/>
      <c r="AQ38" s="782"/>
      <c r="AR38" s="782"/>
    </row>
    <row r="39" spans="1:77">
      <c r="A39" s="730"/>
      <c r="B39" s="731"/>
      <c r="C39" s="731"/>
      <c r="D39" s="731"/>
      <c r="E39" s="731"/>
      <c r="F39" s="731"/>
      <c r="G39" s="731"/>
      <c r="H39" s="731"/>
      <c r="I39" s="731"/>
      <c r="J39" s="731"/>
      <c r="K39" s="731"/>
      <c r="L39" s="731"/>
      <c r="M39" s="731"/>
      <c r="N39" s="731"/>
      <c r="O39" s="731"/>
      <c r="P39" s="731"/>
      <c r="Q39" s="731"/>
      <c r="R39" s="731"/>
      <c r="S39" s="731"/>
      <c r="T39" s="731"/>
      <c r="U39" s="731"/>
      <c r="V39" s="731"/>
      <c r="W39" s="731"/>
      <c r="X39" s="731"/>
      <c r="Y39" s="731"/>
      <c r="Z39" s="731"/>
      <c r="AA39" s="732"/>
      <c r="AC39" s="282" t="s">
        <v>60</v>
      </c>
      <c r="AQ39" s="783"/>
      <c r="AR39" s="782"/>
    </row>
    <row r="40" spans="1:77">
      <c r="A40" s="730"/>
      <c r="B40" s="731"/>
      <c r="C40" s="731"/>
      <c r="D40" s="731"/>
      <c r="E40" s="731"/>
      <c r="F40" s="731"/>
      <c r="G40" s="731"/>
      <c r="H40" s="731"/>
      <c r="I40" s="731"/>
      <c r="J40" s="731"/>
      <c r="K40" s="731"/>
      <c r="L40" s="731"/>
      <c r="M40" s="731"/>
      <c r="N40" s="731"/>
      <c r="O40" s="731"/>
      <c r="P40" s="731"/>
      <c r="Q40" s="731"/>
      <c r="R40" s="731"/>
      <c r="S40" s="731"/>
      <c r="T40" s="731"/>
      <c r="U40" s="731"/>
      <c r="V40" s="731"/>
      <c r="W40" s="731"/>
      <c r="X40" s="731"/>
      <c r="Y40" s="731"/>
      <c r="Z40" s="731"/>
      <c r="AA40" s="732"/>
      <c r="AC40" s="282" t="s">
        <v>61</v>
      </c>
      <c r="AQ40" s="782"/>
      <c r="AR40" s="782"/>
    </row>
    <row r="41" spans="1:77">
      <c r="A41" s="730"/>
      <c r="B41" s="731"/>
      <c r="C41" s="731"/>
      <c r="D41" s="731"/>
      <c r="E41" s="731"/>
      <c r="F41" s="731"/>
      <c r="G41" s="731"/>
      <c r="H41" s="731"/>
      <c r="I41" s="731"/>
      <c r="J41" s="731"/>
      <c r="K41" s="731"/>
      <c r="L41" s="731"/>
      <c r="M41" s="731"/>
      <c r="N41" s="731"/>
      <c r="O41" s="731"/>
      <c r="P41" s="731"/>
      <c r="Q41" s="731"/>
      <c r="R41" s="731"/>
      <c r="S41" s="731"/>
      <c r="T41" s="731"/>
      <c r="U41" s="731"/>
      <c r="V41" s="731"/>
      <c r="W41" s="731"/>
      <c r="X41" s="731"/>
      <c r="Y41" s="731"/>
      <c r="Z41" s="731"/>
      <c r="AA41" s="732"/>
      <c r="AC41" s="282" t="s">
        <v>62</v>
      </c>
      <c r="AQ41" s="783"/>
      <c r="AR41" s="782"/>
    </row>
    <row r="42" spans="1:77">
      <c r="A42" s="730"/>
      <c r="B42" s="731"/>
      <c r="C42" s="731"/>
      <c r="D42" s="731"/>
      <c r="E42" s="731"/>
      <c r="F42" s="731"/>
      <c r="G42" s="731"/>
      <c r="H42" s="731"/>
      <c r="I42" s="731"/>
      <c r="J42" s="731"/>
      <c r="K42" s="731"/>
      <c r="L42" s="731"/>
      <c r="M42" s="731"/>
      <c r="N42" s="731"/>
      <c r="O42" s="731"/>
      <c r="P42" s="731"/>
      <c r="Q42" s="731"/>
      <c r="R42" s="731"/>
      <c r="S42" s="731"/>
      <c r="T42" s="731"/>
      <c r="U42" s="731"/>
      <c r="V42" s="731"/>
      <c r="W42" s="731"/>
      <c r="X42" s="731"/>
      <c r="Y42" s="731"/>
      <c r="Z42" s="731"/>
      <c r="AA42" s="732"/>
      <c r="AQ42" s="782"/>
      <c r="AR42" s="782"/>
    </row>
    <row r="43" spans="1:77">
      <c r="A43" s="730"/>
      <c r="B43" s="731"/>
      <c r="C43" s="731"/>
      <c r="D43" s="731"/>
      <c r="E43" s="731"/>
      <c r="F43" s="731"/>
      <c r="G43" s="731"/>
      <c r="H43" s="731"/>
      <c r="I43" s="731"/>
      <c r="J43" s="731"/>
      <c r="K43" s="731"/>
      <c r="L43" s="731"/>
      <c r="M43" s="731"/>
      <c r="N43" s="731"/>
      <c r="O43" s="731"/>
      <c r="P43" s="731"/>
      <c r="Q43" s="731"/>
      <c r="R43" s="731"/>
      <c r="S43" s="731"/>
      <c r="T43" s="731"/>
      <c r="U43" s="731"/>
      <c r="V43" s="731"/>
      <c r="W43" s="731"/>
      <c r="X43" s="731"/>
      <c r="Y43" s="731"/>
      <c r="Z43" s="731"/>
      <c r="AA43" s="732"/>
      <c r="AC43" s="282" t="s">
        <v>59</v>
      </c>
      <c r="AQ43" s="783"/>
      <c r="AR43" s="782"/>
    </row>
    <row r="44" spans="1:77">
      <c r="A44" s="730"/>
      <c r="B44" s="731"/>
      <c r="C44" s="731"/>
      <c r="D44" s="731"/>
      <c r="E44" s="731"/>
      <c r="F44" s="731"/>
      <c r="G44" s="731"/>
      <c r="H44" s="731"/>
      <c r="I44" s="731"/>
      <c r="J44" s="731"/>
      <c r="K44" s="731"/>
      <c r="L44" s="731"/>
      <c r="M44" s="731"/>
      <c r="N44" s="731"/>
      <c r="O44" s="731"/>
      <c r="P44" s="731"/>
      <c r="Q44" s="731"/>
      <c r="R44" s="731"/>
      <c r="S44" s="731"/>
      <c r="T44" s="731"/>
      <c r="U44" s="731"/>
      <c r="V44" s="731"/>
      <c r="W44" s="731"/>
      <c r="X44" s="731"/>
      <c r="Y44" s="731"/>
      <c r="Z44" s="731"/>
      <c r="AA44" s="732"/>
      <c r="AQ44" s="782"/>
      <c r="AR44" s="782"/>
    </row>
    <row r="45" spans="1:77">
      <c r="A45" s="730"/>
      <c r="B45" s="731"/>
      <c r="C45" s="731"/>
      <c r="D45" s="731"/>
      <c r="E45" s="731"/>
      <c r="F45" s="731"/>
      <c r="G45" s="731"/>
      <c r="H45" s="731"/>
      <c r="I45" s="731"/>
      <c r="J45" s="731"/>
      <c r="K45" s="731"/>
      <c r="L45" s="731"/>
      <c r="M45" s="731"/>
      <c r="N45" s="731"/>
      <c r="O45" s="731"/>
      <c r="P45" s="731"/>
      <c r="Q45" s="731"/>
      <c r="R45" s="731"/>
      <c r="S45" s="731"/>
      <c r="T45" s="731"/>
      <c r="U45" s="731"/>
      <c r="V45" s="731"/>
      <c r="W45" s="731"/>
      <c r="X45" s="731"/>
      <c r="Y45" s="731"/>
      <c r="Z45" s="731"/>
      <c r="AA45" s="732"/>
      <c r="AQ45" s="783"/>
      <c r="AR45" s="782"/>
    </row>
    <row r="46" spans="1:77">
      <c r="A46" s="730"/>
      <c r="B46" s="731"/>
      <c r="C46" s="731"/>
      <c r="D46" s="731"/>
      <c r="E46" s="731"/>
      <c r="F46" s="731"/>
      <c r="G46" s="731"/>
      <c r="H46" s="731"/>
      <c r="I46" s="731"/>
      <c r="J46" s="731"/>
      <c r="K46" s="731"/>
      <c r="L46" s="731"/>
      <c r="M46" s="731"/>
      <c r="N46" s="731"/>
      <c r="O46" s="731"/>
      <c r="P46" s="731"/>
      <c r="Q46" s="731"/>
      <c r="R46" s="731"/>
      <c r="S46" s="731"/>
      <c r="T46" s="731"/>
      <c r="U46" s="731"/>
      <c r="V46" s="731"/>
      <c r="W46" s="731"/>
      <c r="X46" s="731"/>
      <c r="Y46" s="731"/>
      <c r="Z46" s="731"/>
      <c r="AA46" s="732"/>
      <c r="AQ46" s="782"/>
      <c r="AR46" s="782"/>
    </row>
    <row r="47" spans="1:77">
      <c r="A47" s="730"/>
      <c r="B47" s="731"/>
      <c r="C47" s="731"/>
      <c r="D47" s="731"/>
      <c r="E47" s="731"/>
      <c r="F47" s="731"/>
      <c r="G47" s="731"/>
      <c r="H47" s="731"/>
      <c r="I47" s="731"/>
      <c r="J47" s="731"/>
      <c r="K47" s="731"/>
      <c r="L47" s="731"/>
      <c r="M47" s="731"/>
      <c r="N47" s="731"/>
      <c r="O47" s="731"/>
      <c r="P47" s="731"/>
      <c r="Q47" s="731"/>
      <c r="R47" s="731"/>
      <c r="S47" s="731"/>
      <c r="T47" s="731"/>
      <c r="U47" s="731"/>
      <c r="V47" s="731"/>
      <c r="W47" s="731"/>
      <c r="X47" s="731"/>
      <c r="Y47" s="731"/>
      <c r="Z47" s="731"/>
      <c r="AA47" s="732"/>
      <c r="AQ47" s="783"/>
      <c r="AR47" s="782"/>
    </row>
    <row r="48" spans="1:77">
      <c r="A48" s="730"/>
      <c r="B48" s="731"/>
      <c r="C48" s="731"/>
      <c r="D48" s="731"/>
      <c r="E48" s="731"/>
      <c r="F48" s="731"/>
      <c r="G48" s="731"/>
      <c r="H48" s="731"/>
      <c r="I48" s="731"/>
      <c r="J48" s="731"/>
      <c r="K48" s="731"/>
      <c r="L48" s="731"/>
      <c r="M48" s="731"/>
      <c r="N48" s="731"/>
      <c r="O48" s="731"/>
      <c r="P48" s="731"/>
      <c r="Q48" s="731"/>
      <c r="R48" s="731"/>
      <c r="S48" s="731"/>
      <c r="T48" s="731"/>
      <c r="U48" s="731"/>
      <c r="V48" s="731"/>
      <c r="W48" s="731"/>
      <c r="X48" s="731"/>
      <c r="Y48" s="731"/>
      <c r="Z48" s="731"/>
      <c r="AA48" s="732"/>
      <c r="AQ48" s="782"/>
      <c r="AR48" s="782"/>
    </row>
    <row r="49" spans="1:44">
      <c r="A49" s="730"/>
      <c r="B49" s="731"/>
      <c r="C49" s="731"/>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2"/>
      <c r="AQ49" s="783"/>
      <c r="AR49" s="782"/>
    </row>
    <row r="50" spans="1:44">
      <c r="A50" s="730"/>
      <c r="B50" s="731"/>
      <c r="C50" s="731"/>
      <c r="D50" s="731"/>
      <c r="E50" s="731"/>
      <c r="F50" s="731"/>
      <c r="G50" s="731"/>
      <c r="H50" s="731"/>
      <c r="I50" s="731"/>
      <c r="J50" s="731"/>
      <c r="K50" s="731"/>
      <c r="L50" s="731"/>
      <c r="M50" s="731"/>
      <c r="N50" s="731"/>
      <c r="O50" s="731"/>
      <c r="P50" s="731"/>
      <c r="Q50" s="731"/>
      <c r="R50" s="731"/>
      <c r="S50" s="731"/>
      <c r="T50" s="731"/>
      <c r="U50" s="731"/>
      <c r="V50" s="731"/>
      <c r="W50" s="731"/>
      <c r="X50" s="731"/>
      <c r="Y50" s="731"/>
      <c r="Z50" s="731"/>
      <c r="AA50" s="732"/>
      <c r="AQ50" s="782"/>
      <c r="AR50" s="782"/>
    </row>
    <row r="51" spans="1:44">
      <c r="A51" s="730"/>
      <c r="B51" s="731"/>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2"/>
      <c r="AQ51" s="783"/>
      <c r="AR51" s="782"/>
    </row>
    <row r="52" spans="1:44">
      <c r="A52" s="730"/>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2"/>
      <c r="AQ52" s="782"/>
      <c r="AR52" s="782"/>
    </row>
    <row r="53" spans="1:44">
      <c r="A53" s="730"/>
      <c r="B53" s="731"/>
      <c r="C53" s="731"/>
      <c r="D53" s="731"/>
      <c r="E53" s="731"/>
      <c r="F53" s="731"/>
      <c r="G53" s="731"/>
      <c r="H53" s="731"/>
      <c r="I53" s="731"/>
      <c r="J53" s="731"/>
      <c r="K53" s="731"/>
      <c r="L53" s="731"/>
      <c r="M53" s="731"/>
      <c r="N53" s="731"/>
      <c r="O53" s="731"/>
      <c r="P53" s="731"/>
      <c r="Q53" s="731"/>
      <c r="R53" s="731"/>
      <c r="S53" s="731"/>
      <c r="T53" s="731"/>
      <c r="U53" s="731"/>
      <c r="V53" s="731"/>
      <c r="W53" s="731"/>
      <c r="X53" s="731"/>
      <c r="Y53" s="731"/>
      <c r="Z53" s="731"/>
      <c r="AA53" s="732"/>
      <c r="AQ53" s="783"/>
      <c r="AR53" s="782"/>
    </row>
    <row r="54" spans="1:44">
      <c r="A54" s="736"/>
      <c r="B54" s="737"/>
      <c r="C54" s="737"/>
      <c r="D54" s="737"/>
      <c r="E54" s="737"/>
      <c r="F54" s="737"/>
      <c r="G54" s="737"/>
      <c r="H54" s="737"/>
      <c r="I54" s="737"/>
      <c r="J54" s="737"/>
      <c r="K54" s="737"/>
      <c r="L54" s="737"/>
      <c r="M54" s="737"/>
      <c r="N54" s="737"/>
      <c r="O54" s="737"/>
      <c r="P54" s="737"/>
      <c r="Q54" s="737"/>
      <c r="R54" s="737"/>
      <c r="S54" s="737"/>
      <c r="T54" s="737"/>
      <c r="U54" s="737"/>
      <c r="V54" s="737"/>
      <c r="W54" s="737"/>
      <c r="X54" s="737"/>
      <c r="Y54" s="737"/>
      <c r="Z54" s="737"/>
      <c r="AA54" s="738"/>
      <c r="AQ54" s="782"/>
      <c r="AR54" s="782"/>
    </row>
  </sheetData>
  <mergeCells count="4">
    <mergeCell ref="A1:B1"/>
    <mergeCell ref="V1:AA1"/>
    <mergeCell ref="B5:M17"/>
    <mergeCell ref="AR15:BC28"/>
  </mergeCells>
  <phoneticPr fontId="9"/>
  <conditionalFormatting sqref="AD11:AD22">
    <cfRule type="top10" dxfId="1" priority="1" rank="1"/>
  </conditionalFormatting>
  <pageMargins left="0.75" right="0.75" top="1" bottom="1" header="0.51200000000000001" footer="0.51200000000000001"/>
  <pageSetup paperSize="9" scale="79" orientation="portrait" r:id="rId1"/>
  <headerFooter alignWithMargins="0"/>
  <colBreaks count="1" manualBreakCount="1">
    <brk id="27"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C00-000000000000}">
          <x14:formula1>
            <xm:f>業種リスト!$A$2:$A$14</xm:f>
          </x14:formula1>
          <xm:sqref>AT6:AV6</xm:sqref>
        </x14:dataValidation>
      </x14:dataValidations>
    </ext>
  </extLst>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theme="9" tint="0.59999389629810485"/>
  </sheetPr>
  <dimension ref="A1:BW54"/>
  <sheetViews>
    <sheetView showGridLines="0" view="pageBreakPreview" zoomScaleNormal="100" zoomScaleSheetLayoutView="100" workbookViewId="0">
      <selection activeCell="B5" sqref="B5:M16"/>
    </sheetView>
  </sheetViews>
  <sheetFormatPr defaultColWidth="10.28515625" defaultRowHeight="12"/>
  <cols>
    <col min="1" max="27" width="3.5703125" style="705" customWidth="1"/>
    <col min="28" max="28" width="2" style="705" customWidth="1"/>
    <col min="29" max="29" width="15.5703125" style="282" customWidth="1"/>
    <col min="30" max="31" width="8" style="282" customWidth="1"/>
    <col min="32" max="33" width="8.28515625" style="282" customWidth="1"/>
    <col min="34" max="34" width="9.5703125" style="282" customWidth="1"/>
    <col min="35" max="35" width="14.85546875" style="282" customWidth="1"/>
    <col min="36" max="37" width="6.42578125" style="282" customWidth="1"/>
    <col min="38" max="38" width="7.7109375" style="282" customWidth="1"/>
    <col min="39" max="39" width="6.42578125" style="282" customWidth="1"/>
    <col min="40" max="40" width="7.7109375" style="282" customWidth="1"/>
    <col min="41" max="41" width="15.85546875" style="336" bestFit="1" customWidth="1"/>
    <col min="42" max="42" width="7.7109375" style="336" bestFit="1" customWidth="1"/>
    <col min="43" max="43" width="5.42578125" style="336" bestFit="1" customWidth="1"/>
    <col min="44" max="45" width="5.42578125" style="336" customWidth="1"/>
    <col min="46" max="46" width="3.42578125" style="336" customWidth="1"/>
    <col min="47" max="49" width="2.85546875" style="336" customWidth="1"/>
    <col min="50" max="50" width="3.28515625" style="336" customWidth="1"/>
    <col min="51" max="56" width="5.42578125" style="336" customWidth="1"/>
    <col min="57" max="57" width="13.7109375" style="336" customWidth="1"/>
    <col min="58" max="58" width="14.140625" style="336" bestFit="1" customWidth="1"/>
    <col min="59" max="60" width="5.42578125" style="336" customWidth="1"/>
    <col min="61" max="61" width="7.85546875" style="705" customWidth="1"/>
    <col min="62" max="62" width="15.5703125" style="282" customWidth="1"/>
    <col min="63" max="66" width="7.85546875" style="282" customWidth="1"/>
    <col min="67" max="67" width="9.5703125" style="282" customWidth="1"/>
    <col min="68" max="68" width="14.85546875" style="282" customWidth="1"/>
    <col min="69" max="73" width="6.42578125" style="282" customWidth="1"/>
    <col min="74" max="75" width="10.28515625" style="282" customWidth="1"/>
    <col min="76" max="16384" width="10.28515625" style="705"/>
  </cols>
  <sheetData>
    <row r="1" spans="1:73" ht="21" customHeight="1" thickBot="1">
      <c r="A1" s="902">
        <v>55</v>
      </c>
      <c r="B1" s="902"/>
      <c r="C1" s="496" t="s">
        <v>512</v>
      </c>
      <c r="D1" s="496"/>
      <c r="E1" s="496"/>
      <c r="F1" s="496"/>
      <c r="G1" s="496"/>
      <c r="H1" s="496"/>
      <c r="I1" s="496"/>
      <c r="J1" s="496"/>
      <c r="K1" s="496"/>
      <c r="L1" s="496"/>
      <c r="M1" s="496"/>
      <c r="N1" s="496"/>
      <c r="O1" s="496"/>
      <c r="P1" s="496"/>
      <c r="Q1" s="496"/>
      <c r="R1" s="496"/>
      <c r="S1" s="496"/>
      <c r="T1" s="496"/>
      <c r="U1" s="496"/>
      <c r="V1" s="904" t="s">
        <v>826</v>
      </c>
      <c r="W1" s="905"/>
      <c r="X1" s="905"/>
      <c r="Y1" s="905"/>
      <c r="Z1" s="905"/>
      <c r="AA1" s="905"/>
      <c r="AC1" s="282" t="s">
        <v>683</v>
      </c>
      <c r="BJ1" s="282" t="s">
        <v>513</v>
      </c>
    </row>
    <row r="3" spans="1:73">
      <c r="C3" s="750"/>
      <c r="D3" s="750"/>
      <c r="E3" s="750"/>
      <c r="F3" s="750"/>
      <c r="G3" s="750"/>
      <c r="H3" s="750"/>
      <c r="I3" s="750"/>
      <c r="J3" s="750"/>
      <c r="K3" s="750"/>
      <c r="L3" s="750"/>
      <c r="M3" s="750"/>
      <c r="O3" s="731"/>
      <c r="P3" s="731"/>
      <c r="Q3" s="731"/>
      <c r="R3" s="731"/>
      <c r="S3" s="731"/>
      <c r="T3" s="731"/>
      <c r="U3" s="731"/>
      <c r="V3" s="731"/>
      <c r="W3" s="731"/>
      <c r="X3" s="731"/>
      <c r="Y3" s="731"/>
      <c r="Z3" s="731"/>
      <c r="AA3" s="731"/>
      <c r="AC3" s="282" t="s">
        <v>514</v>
      </c>
      <c r="AI3" s="282" t="s">
        <v>517</v>
      </c>
      <c r="AP3" s="336" t="s">
        <v>690</v>
      </c>
      <c r="BJ3" s="282" t="s">
        <v>514</v>
      </c>
      <c r="BP3" s="282" t="s">
        <v>517</v>
      </c>
    </row>
    <row r="4" spans="1:73" ht="12.75" thickBot="1">
      <c r="B4" s="750"/>
      <c r="C4" s="750"/>
      <c r="D4" s="750"/>
      <c r="E4" s="750"/>
      <c r="F4" s="750"/>
      <c r="G4" s="750"/>
      <c r="H4" s="750"/>
      <c r="I4" s="750"/>
      <c r="J4" s="750"/>
      <c r="K4" s="750"/>
      <c r="L4" s="750"/>
      <c r="M4" s="750"/>
      <c r="O4" s="731"/>
      <c r="P4" s="731"/>
      <c r="Q4" s="731"/>
      <c r="R4" s="731"/>
      <c r="S4" s="731"/>
      <c r="T4" s="731"/>
      <c r="U4" s="731"/>
      <c r="V4" s="731"/>
      <c r="W4" s="731"/>
      <c r="X4" s="731"/>
      <c r="Y4" s="731"/>
      <c r="Z4" s="731"/>
      <c r="AA4" s="731"/>
      <c r="AP4" s="336" t="str">
        <f>CONCATENATE("公正採用選考人権啓発推進員の設置の有無について、全体で「あり」と回答した事業所は",TEXT(AD6,"0.0％"),"であった。")</f>
        <v>公正採用選考人権啓発推進員の設置の有無について、全体で「あり」と回答した事業所は2.6%であった。</v>
      </c>
    </row>
    <row r="5" spans="1:73" ht="12.75" customHeight="1" thickBot="1">
      <c r="B5" s="922" t="s">
        <v>883</v>
      </c>
      <c r="C5" s="923"/>
      <c r="D5" s="923"/>
      <c r="E5" s="923"/>
      <c r="F5" s="923"/>
      <c r="G5" s="923"/>
      <c r="H5" s="923"/>
      <c r="I5" s="923"/>
      <c r="J5" s="923"/>
      <c r="K5" s="923"/>
      <c r="L5" s="923"/>
      <c r="M5" s="923"/>
      <c r="O5" s="726"/>
      <c r="P5" s="727"/>
      <c r="Q5" s="727"/>
      <c r="R5" s="727"/>
      <c r="S5" s="727"/>
      <c r="T5" s="727"/>
      <c r="U5" s="727"/>
      <c r="V5" s="727"/>
      <c r="W5" s="727"/>
      <c r="X5" s="727"/>
      <c r="Y5" s="727"/>
      <c r="Z5" s="727"/>
      <c r="AA5" s="728"/>
      <c r="AC5" s="589"/>
      <c r="AD5" s="589" t="s">
        <v>124</v>
      </c>
      <c r="AE5" s="589" t="s">
        <v>125</v>
      </c>
      <c r="AF5" s="589" t="s">
        <v>57</v>
      </c>
      <c r="AG5" s="589" t="s">
        <v>770</v>
      </c>
      <c r="AI5" s="589"/>
      <c r="AJ5" s="589" t="s">
        <v>124</v>
      </c>
      <c r="AK5" s="589" t="s">
        <v>125</v>
      </c>
      <c r="AL5" s="589" t="s">
        <v>57</v>
      </c>
      <c r="AM5" s="589" t="s">
        <v>770</v>
      </c>
      <c r="AN5" s="589" t="s">
        <v>554</v>
      </c>
      <c r="AP5" s="336" t="s">
        <v>691</v>
      </c>
      <c r="AR5" s="779" t="s">
        <v>692</v>
      </c>
      <c r="AS5" s="779" t="s">
        <v>693</v>
      </c>
      <c r="AT5" s="779" t="s">
        <v>694</v>
      </c>
      <c r="BJ5" s="296"/>
      <c r="BK5" s="729" t="s">
        <v>124</v>
      </c>
      <c r="BL5" s="475" t="s">
        <v>125</v>
      </c>
      <c r="BM5" s="476" t="s">
        <v>58</v>
      </c>
      <c r="BN5" s="476" t="s">
        <v>770</v>
      </c>
      <c r="BP5" s="296"/>
      <c r="BQ5" s="729" t="s">
        <v>124</v>
      </c>
      <c r="BR5" s="475" t="s">
        <v>125</v>
      </c>
      <c r="BS5" s="478" t="s">
        <v>58</v>
      </c>
      <c r="BT5" s="478" t="s">
        <v>770</v>
      </c>
      <c r="BU5" s="396" t="s">
        <v>554</v>
      </c>
    </row>
    <row r="6" spans="1:73" ht="12.75" thickBot="1">
      <c r="B6" s="923"/>
      <c r="C6" s="923"/>
      <c r="D6" s="923"/>
      <c r="E6" s="923"/>
      <c r="F6" s="923"/>
      <c r="G6" s="923"/>
      <c r="H6" s="923"/>
      <c r="I6" s="923"/>
      <c r="J6" s="923"/>
      <c r="K6" s="923"/>
      <c r="L6" s="923"/>
      <c r="M6" s="923"/>
      <c r="O6" s="730"/>
      <c r="P6" s="731"/>
      <c r="Q6" s="731"/>
      <c r="R6" s="731"/>
      <c r="S6" s="731"/>
      <c r="T6" s="731"/>
      <c r="U6" s="731"/>
      <c r="V6" s="731"/>
      <c r="W6" s="731"/>
      <c r="X6" s="731"/>
      <c r="Y6" s="731"/>
      <c r="Z6" s="731"/>
      <c r="AA6" s="732"/>
      <c r="AC6" s="589" t="s">
        <v>558</v>
      </c>
      <c r="AD6" s="681">
        <f>BK6</f>
        <v>2.6095060577819199E-2</v>
      </c>
      <c r="AE6" s="681">
        <f>BL6</f>
        <v>2.1435228331780055E-2</v>
      </c>
      <c r="AF6" s="681">
        <f>BM6</f>
        <v>0.95060577819198511</v>
      </c>
      <c r="AG6" s="681">
        <f>BN6</f>
        <v>1.863932898415657E-3</v>
      </c>
      <c r="AI6" s="589" t="s">
        <v>558</v>
      </c>
      <c r="AJ6" s="773">
        <f>BQ6</f>
        <v>28</v>
      </c>
      <c r="AK6" s="704">
        <f>BR6</f>
        <v>23</v>
      </c>
      <c r="AL6" s="704">
        <f>BS6</f>
        <v>1020</v>
      </c>
      <c r="AM6" s="704">
        <f>BT6</f>
        <v>2</v>
      </c>
      <c r="AN6" s="704">
        <f>BU6</f>
        <v>1073</v>
      </c>
      <c r="AP6" s="336" t="s">
        <v>780</v>
      </c>
      <c r="AR6" s="779" t="s">
        <v>706</v>
      </c>
      <c r="AS6" s="779"/>
      <c r="AT6" s="779"/>
      <c r="AU6" s="336" t="s">
        <v>779</v>
      </c>
      <c r="BJ6" s="317" t="s">
        <v>558</v>
      </c>
      <c r="BK6" s="130">
        <f>+BQ6/+$BU6</f>
        <v>2.6095060577819199E-2</v>
      </c>
      <c r="BL6" s="131">
        <f>+BR6/+$BU6</f>
        <v>2.1435228331780055E-2</v>
      </c>
      <c r="BM6" s="133">
        <f>+BS6/+$BU6</f>
        <v>0.95060577819198511</v>
      </c>
      <c r="BN6" s="133">
        <f>+BT6/+$BU6</f>
        <v>1.863932898415657E-3</v>
      </c>
      <c r="BP6" s="317" t="s">
        <v>558</v>
      </c>
      <c r="BQ6" s="733">
        <f>+BQ24</f>
        <v>28</v>
      </c>
      <c r="BR6" s="734">
        <f>+BR24</f>
        <v>23</v>
      </c>
      <c r="BS6" s="735">
        <f>+BS24</f>
        <v>1020</v>
      </c>
      <c r="BT6" s="735">
        <f>+BT24</f>
        <v>2</v>
      </c>
      <c r="BU6" s="329">
        <f>+BU24</f>
        <v>1073</v>
      </c>
    </row>
    <row r="7" spans="1:73" ht="12.75" thickBot="1">
      <c r="B7" s="923"/>
      <c r="C7" s="923"/>
      <c r="D7" s="923"/>
      <c r="E7" s="923"/>
      <c r="F7" s="923"/>
      <c r="G7" s="923"/>
      <c r="H7" s="923"/>
      <c r="I7" s="923"/>
      <c r="J7" s="923"/>
      <c r="K7" s="923"/>
      <c r="L7" s="923"/>
      <c r="M7" s="923"/>
      <c r="O7" s="730"/>
      <c r="P7" s="731"/>
      <c r="Q7" s="731"/>
      <c r="R7" s="731"/>
      <c r="S7" s="731"/>
      <c r="T7" s="731"/>
      <c r="U7" s="731"/>
      <c r="V7" s="731"/>
      <c r="W7" s="731"/>
      <c r="X7" s="731"/>
      <c r="Y7" s="731"/>
      <c r="Z7" s="731"/>
      <c r="AA7" s="732"/>
      <c r="AC7" s="754" t="s">
        <v>446</v>
      </c>
      <c r="AD7" s="756">
        <f>AJ6/AJ7</f>
        <v>0.52830188679245282</v>
      </c>
      <c r="AI7" s="754" t="s">
        <v>445</v>
      </c>
      <c r="AJ7" s="755">
        <f>SUM(AJ6:AK6,AM6)</f>
        <v>53</v>
      </c>
      <c r="AP7" s="336" t="str">
        <f>CONCATENATE(AP6,AR6,AS6,AT6,AU6)</f>
        <v>業種別では、「運輸業」が他の業種より、設置している割合が高い。</v>
      </c>
    </row>
    <row r="8" spans="1:73">
      <c r="B8" s="923"/>
      <c r="C8" s="923"/>
      <c r="D8" s="923"/>
      <c r="E8" s="923"/>
      <c r="F8" s="923"/>
      <c r="G8" s="923"/>
      <c r="H8" s="923"/>
      <c r="I8" s="923"/>
      <c r="J8" s="923"/>
      <c r="K8" s="923"/>
      <c r="L8" s="923"/>
      <c r="M8" s="923"/>
      <c r="O8" s="730"/>
      <c r="P8" s="731"/>
      <c r="Q8" s="731"/>
      <c r="R8" s="731"/>
      <c r="S8" s="731"/>
      <c r="T8" s="731"/>
      <c r="U8" s="731"/>
      <c r="V8" s="731"/>
      <c r="W8" s="731"/>
      <c r="X8" s="731"/>
      <c r="Y8" s="731"/>
      <c r="Z8" s="731"/>
      <c r="AA8" s="732"/>
      <c r="AC8" s="282" t="s">
        <v>515</v>
      </c>
      <c r="AI8" s="282" t="s">
        <v>518</v>
      </c>
      <c r="AP8" s="336" t="s">
        <v>698</v>
      </c>
      <c r="BJ8" s="282" t="s">
        <v>515</v>
      </c>
      <c r="BP8" s="282" t="s">
        <v>518</v>
      </c>
    </row>
    <row r="9" spans="1:73" ht="12.75" thickBot="1">
      <c r="B9" s="923"/>
      <c r="C9" s="923"/>
      <c r="D9" s="923"/>
      <c r="E9" s="923"/>
      <c r="F9" s="923"/>
      <c r="G9" s="923"/>
      <c r="H9" s="923"/>
      <c r="I9" s="923"/>
      <c r="J9" s="923"/>
      <c r="K9" s="923"/>
      <c r="L9" s="923"/>
      <c r="M9" s="923"/>
      <c r="O9" s="730"/>
      <c r="P9" s="731"/>
      <c r="Q9" s="731"/>
      <c r="R9" s="731"/>
      <c r="S9" s="731"/>
      <c r="T9" s="731"/>
      <c r="U9" s="731"/>
      <c r="V9" s="731"/>
      <c r="W9" s="731"/>
      <c r="X9" s="731"/>
      <c r="Y9" s="731"/>
      <c r="Z9" s="731"/>
      <c r="AA9" s="732"/>
      <c r="AP9" s="336" t="s">
        <v>803</v>
      </c>
    </row>
    <row r="10" spans="1:73" ht="12.75" thickBot="1">
      <c r="B10" s="923"/>
      <c r="C10" s="923"/>
      <c r="D10" s="923"/>
      <c r="E10" s="923"/>
      <c r="F10" s="923"/>
      <c r="G10" s="923"/>
      <c r="H10" s="923"/>
      <c r="I10" s="923"/>
      <c r="J10" s="923"/>
      <c r="K10" s="923"/>
      <c r="L10" s="923"/>
      <c r="M10" s="923"/>
      <c r="O10" s="730"/>
      <c r="P10" s="731"/>
      <c r="Q10" s="731"/>
      <c r="R10" s="731"/>
      <c r="S10" s="731"/>
      <c r="T10" s="731"/>
      <c r="U10" s="731"/>
      <c r="V10" s="731"/>
      <c r="W10" s="731"/>
      <c r="X10" s="731"/>
      <c r="Y10" s="731"/>
      <c r="Z10" s="731"/>
      <c r="AA10" s="732"/>
      <c r="AC10" s="582" t="s">
        <v>550</v>
      </c>
      <c r="AD10" s="589" t="s">
        <v>124</v>
      </c>
      <c r="AE10" s="589" t="s">
        <v>125</v>
      </c>
      <c r="AF10" s="589" t="s">
        <v>57</v>
      </c>
      <c r="AG10" s="589" t="s">
        <v>770</v>
      </c>
      <c r="AI10" s="582" t="s">
        <v>550</v>
      </c>
      <c r="AJ10" s="589" t="s">
        <v>124</v>
      </c>
      <c r="AK10" s="589" t="s">
        <v>125</v>
      </c>
      <c r="AL10" s="589" t="s">
        <v>57</v>
      </c>
      <c r="AM10" s="589" t="s">
        <v>770</v>
      </c>
      <c r="AN10" s="589" t="s">
        <v>554</v>
      </c>
      <c r="AP10" s="796"/>
      <c r="AQ10" s="797"/>
      <c r="AR10" s="798"/>
      <c r="AS10" s="798"/>
      <c r="AT10" s="798"/>
      <c r="AU10" s="796"/>
      <c r="AY10" s="799"/>
      <c r="BJ10" s="42" t="s">
        <v>550</v>
      </c>
      <c r="BK10" s="740" t="s">
        <v>124</v>
      </c>
      <c r="BL10" s="739" t="s">
        <v>125</v>
      </c>
      <c r="BM10" s="476" t="s">
        <v>58</v>
      </c>
      <c r="BN10" s="476" t="s">
        <v>770</v>
      </c>
      <c r="BP10" s="42" t="s">
        <v>550</v>
      </c>
      <c r="BQ10" s="477" t="s">
        <v>124</v>
      </c>
      <c r="BR10" s="475" t="s">
        <v>125</v>
      </c>
      <c r="BS10" s="478" t="s">
        <v>58</v>
      </c>
      <c r="BT10" s="478" t="s">
        <v>770</v>
      </c>
      <c r="BU10" s="396" t="s">
        <v>554</v>
      </c>
    </row>
    <row r="11" spans="1:73">
      <c r="B11" s="923"/>
      <c r="C11" s="923"/>
      <c r="D11" s="923"/>
      <c r="E11" s="923"/>
      <c r="F11" s="923"/>
      <c r="G11" s="923"/>
      <c r="H11" s="923"/>
      <c r="I11" s="923"/>
      <c r="J11" s="923"/>
      <c r="K11" s="923"/>
      <c r="L11" s="923"/>
      <c r="M11" s="923"/>
      <c r="O11" s="730"/>
      <c r="P11" s="731"/>
      <c r="Q11" s="731"/>
      <c r="R11" s="731"/>
      <c r="S11" s="731"/>
      <c r="T11" s="731"/>
      <c r="U11" s="731"/>
      <c r="V11" s="731"/>
      <c r="W11" s="731"/>
      <c r="X11" s="731"/>
      <c r="Y11" s="731"/>
      <c r="Z11" s="731"/>
      <c r="AA11" s="732"/>
      <c r="AC11" s="683" t="s">
        <v>548</v>
      </c>
      <c r="AD11" s="690">
        <f>BK23</f>
        <v>1.3215859030837005E-2</v>
      </c>
      <c r="AE11" s="681">
        <f>BL23</f>
        <v>1.7621145374449341E-2</v>
      </c>
      <c r="AF11" s="681">
        <f>BM23</f>
        <v>0.96035242290748901</v>
      </c>
      <c r="AG11" s="681">
        <f>BN23</f>
        <v>8.8105726872246704E-3</v>
      </c>
      <c r="AI11" s="683" t="s">
        <v>548</v>
      </c>
      <c r="AJ11" s="704">
        <f>BQ23</f>
        <v>3</v>
      </c>
      <c r="AK11" s="704">
        <f>BR23</f>
        <v>4</v>
      </c>
      <c r="AL11" s="704">
        <f>BS23</f>
        <v>218</v>
      </c>
      <c r="AM11" s="704">
        <f>BT23</f>
        <v>2</v>
      </c>
      <c r="AN11" s="704">
        <f>BU23</f>
        <v>227</v>
      </c>
      <c r="AP11" s="336" t="s">
        <v>721</v>
      </c>
      <c r="BJ11" s="44" t="s">
        <v>557</v>
      </c>
      <c r="BK11" s="90" t="e">
        <f t="shared" ref="BK11:BK23" si="0">+BQ11/+$BU11</f>
        <v>#DIV/0!</v>
      </c>
      <c r="BL11" s="46" t="e">
        <f t="shared" ref="BL11:BL23" si="1">+BR11/+$BU11</f>
        <v>#DIV/0!</v>
      </c>
      <c r="BM11" s="91" t="e">
        <f t="shared" ref="BM11:BN23" si="2">+BS11/+$BU11</f>
        <v>#DIV/0!</v>
      </c>
      <c r="BN11" s="91" t="e">
        <f t="shared" si="2"/>
        <v>#DIV/0!</v>
      </c>
      <c r="BP11" s="44" t="s">
        <v>557</v>
      </c>
      <c r="BQ11" s="298">
        <f>集計・資料②!BE7</f>
        <v>0</v>
      </c>
      <c r="BR11" s="299">
        <f>集計・資料②!BF7</f>
        <v>0</v>
      </c>
      <c r="BS11" s="299">
        <f>集計・資料②!BG7</f>
        <v>0</v>
      </c>
      <c r="BT11" s="299">
        <f>集計・資料②!BH7</f>
        <v>0</v>
      </c>
      <c r="BU11" s="325">
        <f>+SUM(BQ11:BT11)</f>
        <v>0</v>
      </c>
    </row>
    <row r="12" spans="1:73">
      <c r="B12" s="923"/>
      <c r="C12" s="923"/>
      <c r="D12" s="923"/>
      <c r="E12" s="923"/>
      <c r="F12" s="923"/>
      <c r="G12" s="923"/>
      <c r="H12" s="923"/>
      <c r="I12" s="923"/>
      <c r="J12" s="923"/>
      <c r="K12" s="923"/>
      <c r="L12" s="923"/>
      <c r="M12" s="923"/>
      <c r="O12" s="730"/>
      <c r="P12" s="731"/>
      <c r="Q12" s="731"/>
      <c r="R12" s="731"/>
      <c r="S12" s="731"/>
      <c r="T12" s="731"/>
      <c r="U12" s="731"/>
      <c r="V12" s="731"/>
      <c r="W12" s="731"/>
      <c r="X12" s="731"/>
      <c r="Y12" s="731"/>
      <c r="Z12" s="731"/>
      <c r="AA12" s="732"/>
      <c r="AC12" s="683" t="s">
        <v>547</v>
      </c>
      <c r="AD12" s="690">
        <f>BK22</f>
        <v>3.5928143712574849E-2</v>
      </c>
      <c r="AE12" s="681">
        <f>BL22</f>
        <v>3.5928143712574849E-2</v>
      </c>
      <c r="AF12" s="681">
        <f>BM22</f>
        <v>0.92814371257485029</v>
      </c>
      <c r="AG12" s="681">
        <f>BN22</f>
        <v>0</v>
      </c>
      <c r="AI12" s="683" t="s">
        <v>547</v>
      </c>
      <c r="AJ12" s="704">
        <f>BQ22</f>
        <v>6</v>
      </c>
      <c r="AK12" s="704">
        <f>BR22</f>
        <v>6</v>
      </c>
      <c r="AL12" s="704">
        <f>BS22</f>
        <v>155</v>
      </c>
      <c r="AM12" s="704">
        <f>BT22</f>
        <v>0</v>
      </c>
      <c r="AN12" s="704">
        <f>BU22</f>
        <v>167</v>
      </c>
      <c r="AP12" s="336" t="str">
        <f>CONCATENATE("※この問いは、常時使用する従業員の数が30人以上の事業所が対象。無回答を除く対象事業所",TEXT(AJ7,"0社"),"中",TEXT(AJ6,"0社"),"（",TEXT(AD7,"0.0%"),"）","が公正採用選考人権啓発推進員を設置している。")</f>
        <v>※この問いは、常時使用する従業員の数が30人以上の事業所が対象。無回答を除く対象事業所53社中28社（52.8%）が公正採用選考人権啓発推進員を設置している。</v>
      </c>
      <c r="BJ12" s="7" t="s">
        <v>544</v>
      </c>
      <c r="BK12" s="96">
        <f t="shared" si="0"/>
        <v>1.8691588785046728E-2</v>
      </c>
      <c r="BL12" s="72">
        <f t="shared" si="1"/>
        <v>4.6728971962616821E-2</v>
      </c>
      <c r="BM12" s="73">
        <f t="shared" si="2"/>
        <v>0.93457943925233644</v>
      </c>
      <c r="BN12" s="73">
        <f t="shared" si="2"/>
        <v>0</v>
      </c>
      <c r="BP12" s="7" t="s">
        <v>544</v>
      </c>
      <c r="BQ12" s="300">
        <f>集計・資料②!BE9</f>
        <v>2</v>
      </c>
      <c r="BR12" s="283">
        <f>集計・資料②!BF9</f>
        <v>5</v>
      </c>
      <c r="BS12" s="283">
        <f>集計・資料②!BG9</f>
        <v>100</v>
      </c>
      <c r="BT12" s="283">
        <f>集計・資料②!BH9</f>
        <v>0</v>
      </c>
      <c r="BU12" s="310">
        <f t="shared" ref="BU12:BU24" si="3">+SUM(BQ12:BT12)</f>
        <v>107</v>
      </c>
    </row>
    <row r="13" spans="1:73">
      <c r="B13" s="923"/>
      <c r="C13" s="923"/>
      <c r="D13" s="923"/>
      <c r="E13" s="923"/>
      <c r="F13" s="923"/>
      <c r="G13" s="923"/>
      <c r="H13" s="923"/>
      <c r="I13" s="923"/>
      <c r="J13" s="923"/>
      <c r="K13" s="923"/>
      <c r="L13" s="923"/>
      <c r="M13" s="923"/>
      <c r="O13" s="730"/>
      <c r="P13" s="731"/>
      <c r="Q13" s="731"/>
      <c r="R13" s="731"/>
      <c r="S13" s="731"/>
      <c r="T13" s="731"/>
      <c r="U13" s="731"/>
      <c r="V13" s="731"/>
      <c r="W13" s="731"/>
      <c r="X13" s="731"/>
      <c r="Y13" s="731"/>
      <c r="Z13" s="731"/>
      <c r="AA13" s="732"/>
      <c r="AC13" s="683" t="s">
        <v>537</v>
      </c>
      <c r="AD13" s="690">
        <f>BK21</f>
        <v>0.16666666666666666</v>
      </c>
      <c r="AE13" s="681">
        <f>BL21</f>
        <v>0</v>
      </c>
      <c r="AF13" s="681">
        <f>BM21</f>
        <v>0.83333333333333337</v>
      </c>
      <c r="AG13" s="681">
        <f>BN21</f>
        <v>0</v>
      </c>
      <c r="AI13" s="683" t="s">
        <v>537</v>
      </c>
      <c r="AJ13" s="704">
        <f>BQ21</f>
        <v>1</v>
      </c>
      <c r="AK13" s="704">
        <f>BR21</f>
        <v>0</v>
      </c>
      <c r="AL13" s="704">
        <f>BS21</f>
        <v>5</v>
      </c>
      <c r="AM13" s="704">
        <f>BT21</f>
        <v>0</v>
      </c>
      <c r="AN13" s="704">
        <f>BU21</f>
        <v>6</v>
      </c>
      <c r="AQ13" s="781"/>
      <c r="AR13" s="781"/>
      <c r="AS13" s="781"/>
      <c r="AT13" s="781"/>
      <c r="AU13" s="781"/>
      <c r="AV13" s="781"/>
      <c r="AW13" s="781"/>
      <c r="AX13" s="781"/>
      <c r="AY13" s="781"/>
      <c r="AZ13" s="781"/>
      <c r="BA13" s="781"/>
      <c r="BB13" s="781"/>
      <c r="BC13" s="781"/>
      <c r="BD13" s="781"/>
      <c r="BJ13" s="7" t="s">
        <v>545</v>
      </c>
      <c r="BK13" s="96">
        <f t="shared" si="0"/>
        <v>2.4390243902439025E-2</v>
      </c>
      <c r="BL13" s="72">
        <f t="shared" si="1"/>
        <v>8.130081300813009E-3</v>
      </c>
      <c r="BM13" s="73">
        <f t="shared" si="2"/>
        <v>0.96747967479674801</v>
      </c>
      <c r="BN13" s="73">
        <f t="shared" si="2"/>
        <v>0</v>
      </c>
      <c r="BP13" s="7" t="s">
        <v>545</v>
      </c>
      <c r="BQ13" s="300">
        <f>集計・資料②!BE11</f>
        <v>3</v>
      </c>
      <c r="BR13" s="283">
        <f>集計・資料②!BF11</f>
        <v>1</v>
      </c>
      <c r="BS13" s="283">
        <f>集計・資料②!BG11</f>
        <v>119</v>
      </c>
      <c r="BT13" s="283">
        <f>集計・資料②!BH11</f>
        <v>0</v>
      </c>
      <c r="BU13" s="310">
        <f t="shared" si="3"/>
        <v>123</v>
      </c>
    </row>
    <row r="14" spans="1:73" ht="12" customHeight="1">
      <c r="B14" s="923"/>
      <c r="C14" s="923"/>
      <c r="D14" s="923"/>
      <c r="E14" s="923"/>
      <c r="F14" s="923"/>
      <c r="G14" s="923"/>
      <c r="H14" s="923"/>
      <c r="I14" s="923"/>
      <c r="J14" s="923"/>
      <c r="K14" s="923"/>
      <c r="L14" s="923"/>
      <c r="M14" s="923"/>
      <c r="O14" s="730"/>
      <c r="P14" s="731"/>
      <c r="Q14" s="731"/>
      <c r="R14" s="731"/>
      <c r="S14" s="731"/>
      <c r="T14" s="731"/>
      <c r="U14" s="731"/>
      <c r="V14" s="731"/>
      <c r="W14" s="731"/>
      <c r="X14" s="731"/>
      <c r="Y14" s="731"/>
      <c r="Z14" s="731"/>
      <c r="AA14" s="732"/>
      <c r="AC14" s="683" t="s">
        <v>538</v>
      </c>
      <c r="AD14" s="690">
        <f>BK20</f>
        <v>0.23076923076923078</v>
      </c>
      <c r="AE14" s="681">
        <f>BL20</f>
        <v>0</v>
      </c>
      <c r="AF14" s="681">
        <f>BM20</f>
        <v>0.76923076923076927</v>
      </c>
      <c r="AG14" s="681">
        <f>BN20</f>
        <v>0</v>
      </c>
      <c r="AI14" s="683" t="s">
        <v>538</v>
      </c>
      <c r="AJ14" s="704">
        <f>BQ20</f>
        <v>3</v>
      </c>
      <c r="AK14" s="704">
        <f>BR20</f>
        <v>0</v>
      </c>
      <c r="AL14" s="704">
        <f>BS20</f>
        <v>10</v>
      </c>
      <c r="AM14" s="704">
        <f>BT20</f>
        <v>0</v>
      </c>
      <c r="AN14" s="704">
        <f>BU20</f>
        <v>13</v>
      </c>
      <c r="AP14" s="780" t="s">
        <v>699</v>
      </c>
      <c r="AQ14" s="797"/>
      <c r="AR14" s="797"/>
      <c r="AS14" s="797"/>
      <c r="AT14" s="797"/>
      <c r="AU14" s="797"/>
      <c r="AV14" s="797"/>
      <c r="AW14" s="797"/>
      <c r="AX14" s="797"/>
      <c r="AY14" s="797"/>
      <c r="AZ14" s="797"/>
      <c r="BA14" s="797"/>
      <c r="BB14" s="797"/>
      <c r="BC14" s="797"/>
      <c r="BD14" s="797"/>
      <c r="BJ14" s="7" t="s">
        <v>543</v>
      </c>
      <c r="BK14" s="96">
        <f t="shared" si="0"/>
        <v>0</v>
      </c>
      <c r="BL14" s="72">
        <f t="shared" si="1"/>
        <v>4.3478260869565216E-2</v>
      </c>
      <c r="BM14" s="73">
        <f t="shared" si="2"/>
        <v>0.95652173913043481</v>
      </c>
      <c r="BN14" s="73">
        <f t="shared" si="2"/>
        <v>0</v>
      </c>
      <c r="BP14" s="7" t="s">
        <v>543</v>
      </c>
      <c r="BQ14" s="300">
        <f>集計・資料②!BE13</f>
        <v>0</v>
      </c>
      <c r="BR14" s="283">
        <f>集計・資料②!BF13</f>
        <v>1</v>
      </c>
      <c r="BS14" s="283">
        <f>集計・資料②!BG13</f>
        <v>22</v>
      </c>
      <c r="BT14" s="283">
        <f>集計・資料②!BH13</f>
        <v>0</v>
      </c>
      <c r="BU14" s="310">
        <f t="shared" si="3"/>
        <v>23</v>
      </c>
    </row>
    <row r="15" spans="1:73">
      <c r="B15" s="923"/>
      <c r="C15" s="923"/>
      <c r="D15" s="923"/>
      <c r="E15" s="923"/>
      <c r="F15" s="923"/>
      <c r="G15" s="923"/>
      <c r="H15" s="923"/>
      <c r="I15" s="923"/>
      <c r="J15" s="923"/>
      <c r="K15" s="923"/>
      <c r="L15" s="923"/>
      <c r="M15" s="923"/>
      <c r="O15" s="730"/>
      <c r="P15" s="731"/>
      <c r="Q15" s="731"/>
      <c r="R15" s="731"/>
      <c r="S15" s="731"/>
      <c r="T15" s="731"/>
      <c r="U15" s="731"/>
      <c r="V15" s="731"/>
      <c r="W15" s="731"/>
      <c r="X15" s="731"/>
      <c r="Y15" s="731"/>
      <c r="Z15" s="731"/>
      <c r="AA15" s="732"/>
      <c r="AC15" s="683" t="s">
        <v>539</v>
      </c>
      <c r="AD15" s="690">
        <f>BK19</f>
        <v>2.1052631578947368E-2</v>
      </c>
      <c r="AE15" s="681">
        <f>BL19</f>
        <v>0</v>
      </c>
      <c r="AF15" s="681">
        <f>BM19</f>
        <v>0.97894736842105268</v>
      </c>
      <c r="AG15" s="681">
        <f>BN19</f>
        <v>0</v>
      </c>
      <c r="AI15" s="683" t="s">
        <v>539</v>
      </c>
      <c r="AJ15" s="704">
        <f>BQ19</f>
        <v>4</v>
      </c>
      <c r="AK15" s="704">
        <f>BR19</f>
        <v>0</v>
      </c>
      <c r="AL15" s="704">
        <f>BS19</f>
        <v>186</v>
      </c>
      <c r="AM15" s="704">
        <f>BT19</f>
        <v>0</v>
      </c>
      <c r="AN15" s="704">
        <f>BU19</f>
        <v>190</v>
      </c>
      <c r="AP15" s="921" t="str">
        <f>CONCATENATE("　",AP4,CHAR(10),"　",AP7,CHAR(10),"　",AP9,CHAR(10),AP12)</f>
        <v>　公正採用選考人権啓発推進員の設置の有無について、全体で「あり」と回答した事業所は2.6%であった。
　業種別では、「運輸業」が他の業種より、設置している割合が高い。
　規模別では、「100人以上」の事業所が、他の規模の事業所に比べ、設置している割合が高い。
※この問いは、常時使用する従業員の数が30人以上の事業所が対象。無回答を除く対象事業所53社中28社（52.8%）が公正採用選考人権啓発推進員を設置している。</v>
      </c>
      <c r="AQ15" s="921"/>
      <c r="AR15" s="921"/>
      <c r="AS15" s="921"/>
      <c r="AT15" s="921"/>
      <c r="AU15" s="921"/>
      <c r="AV15" s="921"/>
      <c r="AW15" s="921"/>
      <c r="AX15" s="921"/>
      <c r="AY15" s="921"/>
      <c r="AZ15" s="921"/>
      <c r="BA15" s="921"/>
      <c r="BB15" s="797"/>
      <c r="BC15" s="797"/>
      <c r="BD15" s="797"/>
      <c r="BJ15" s="7" t="s">
        <v>542</v>
      </c>
      <c r="BK15" s="96">
        <f t="shared" si="0"/>
        <v>3.3333333333333333E-2</v>
      </c>
      <c r="BL15" s="72">
        <f t="shared" si="1"/>
        <v>0.04</v>
      </c>
      <c r="BM15" s="73">
        <f t="shared" si="2"/>
        <v>0.92666666666666664</v>
      </c>
      <c r="BN15" s="73">
        <f t="shared" si="2"/>
        <v>0</v>
      </c>
      <c r="BP15" s="7" t="s">
        <v>542</v>
      </c>
      <c r="BQ15" s="300">
        <f>集計・資料②!BE15</f>
        <v>5</v>
      </c>
      <c r="BR15" s="283">
        <f>集計・資料②!BF15</f>
        <v>6</v>
      </c>
      <c r="BS15" s="283">
        <f>集計・資料②!BG15</f>
        <v>139</v>
      </c>
      <c r="BT15" s="283">
        <f>集計・資料②!BH15</f>
        <v>0</v>
      </c>
      <c r="BU15" s="310">
        <f t="shared" si="3"/>
        <v>150</v>
      </c>
    </row>
    <row r="16" spans="1:73" ht="12" customHeight="1">
      <c r="A16" s="731"/>
      <c r="B16" s="923"/>
      <c r="C16" s="923"/>
      <c r="D16" s="923"/>
      <c r="E16" s="923"/>
      <c r="F16" s="923"/>
      <c r="G16" s="923"/>
      <c r="H16" s="923"/>
      <c r="I16" s="923"/>
      <c r="J16" s="923"/>
      <c r="K16" s="923"/>
      <c r="L16" s="923"/>
      <c r="M16" s="923"/>
      <c r="N16" s="731"/>
      <c r="O16" s="736"/>
      <c r="P16" s="737"/>
      <c r="Q16" s="737"/>
      <c r="R16" s="737"/>
      <c r="S16" s="737"/>
      <c r="T16" s="737"/>
      <c r="U16" s="737"/>
      <c r="V16" s="737"/>
      <c r="W16" s="737"/>
      <c r="X16" s="737"/>
      <c r="Y16" s="737"/>
      <c r="Z16" s="737"/>
      <c r="AA16" s="738"/>
      <c r="AC16" s="683" t="s">
        <v>540</v>
      </c>
      <c r="AD16" s="690">
        <f>BK18</f>
        <v>6.25E-2</v>
      </c>
      <c r="AE16" s="681">
        <f>BL18</f>
        <v>0</v>
      </c>
      <c r="AF16" s="681">
        <f>BM18</f>
        <v>0.9375</v>
      </c>
      <c r="AG16" s="681">
        <f>BN18</f>
        <v>0</v>
      </c>
      <c r="AI16" s="683" t="s">
        <v>540</v>
      </c>
      <c r="AJ16" s="704">
        <f>BQ18</f>
        <v>1</v>
      </c>
      <c r="AK16" s="704">
        <f>BR18</f>
        <v>0</v>
      </c>
      <c r="AL16" s="704">
        <f>BS18</f>
        <v>15</v>
      </c>
      <c r="AM16" s="704">
        <f>BT18</f>
        <v>0</v>
      </c>
      <c r="AN16" s="704">
        <f>BU18</f>
        <v>16</v>
      </c>
      <c r="AP16" s="921"/>
      <c r="AQ16" s="921"/>
      <c r="AR16" s="921"/>
      <c r="AS16" s="921"/>
      <c r="AT16" s="921"/>
      <c r="AU16" s="921"/>
      <c r="AV16" s="921"/>
      <c r="AW16" s="921"/>
      <c r="AX16" s="921"/>
      <c r="AY16" s="921"/>
      <c r="AZ16" s="921"/>
      <c r="BA16" s="921"/>
      <c r="BB16" s="797"/>
      <c r="BC16" s="797"/>
      <c r="BD16" s="797"/>
      <c r="BJ16" s="7" t="s">
        <v>541</v>
      </c>
      <c r="BK16" s="96">
        <f t="shared" si="0"/>
        <v>0</v>
      </c>
      <c r="BL16" s="72">
        <f t="shared" si="1"/>
        <v>0</v>
      </c>
      <c r="BM16" s="73">
        <f t="shared" si="2"/>
        <v>1</v>
      </c>
      <c r="BN16" s="73">
        <f t="shared" si="2"/>
        <v>0</v>
      </c>
      <c r="BP16" s="7" t="s">
        <v>541</v>
      </c>
      <c r="BQ16" s="300">
        <f>集計・資料②!BE17</f>
        <v>0</v>
      </c>
      <c r="BR16" s="283">
        <f>集計・資料②!BF17</f>
        <v>0</v>
      </c>
      <c r="BS16" s="283">
        <f>集計・資料②!BG17</f>
        <v>33</v>
      </c>
      <c r="BT16" s="283">
        <f>集計・資料②!BH17</f>
        <v>0</v>
      </c>
      <c r="BU16" s="310">
        <f t="shared" si="3"/>
        <v>33</v>
      </c>
    </row>
    <row r="17" spans="1:73" ht="12.75" customHeight="1">
      <c r="A17" s="731"/>
      <c r="B17" s="751"/>
      <c r="C17" s="751"/>
      <c r="D17" s="751"/>
      <c r="E17" s="751"/>
      <c r="F17" s="751"/>
      <c r="G17" s="751"/>
      <c r="H17" s="751"/>
      <c r="I17" s="751"/>
      <c r="J17" s="751"/>
      <c r="K17" s="751"/>
      <c r="L17" s="751"/>
      <c r="M17" s="751"/>
      <c r="N17" s="731"/>
      <c r="O17" s="731"/>
      <c r="P17" s="731"/>
      <c r="Q17" s="731"/>
      <c r="R17" s="731"/>
      <c r="S17" s="731"/>
      <c r="T17" s="731"/>
      <c r="U17" s="731"/>
      <c r="V17" s="731"/>
      <c r="W17" s="731"/>
      <c r="X17" s="731"/>
      <c r="Y17" s="731"/>
      <c r="Z17" s="731"/>
      <c r="AA17" s="731"/>
      <c r="AC17" s="683" t="s">
        <v>546</v>
      </c>
      <c r="AD17" s="690">
        <f>BK17</f>
        <v>0</v>
      </c>
      <c r="AE17" s="681">
        <f>BL17</f>
        <v>0</v>
      </c>
      <c r="AF17" s="681">
        <f>BM17</f>
        <v>1</v>
      </c>
      <c r="AG17" s="681">
        <f>BN17</f>
        <v>0</v>
      </c>
      <c r="AI17" s="683" t="s">
        <v>546</v>
      </c>
      <c r="AJ17" s="704">
        <f>BQ17</f>
        <v>0</v>
      </c>
      <c r="AK17" s="704">
        <f>BR17</f>
        <v>0</v>
      </c>
      <c r="AL17" s="704">
        <f>BS17</f>
        <v>18</v>
      </c>
      <c r="AM17" s="704">
        <f>BT17</f>
        <v>0</v>
      </c>
      <c r="AN17" s="704">
        <f>BU17</f>
        <v>18</v>
      </c>
      <c r="AP17" s="921"/>
      <c r="AQ17" s="921"/>
      <c r="AR17" s="921"/>
      <c r="AS17" s="921"/>
      <c r="AT17" s="921"/>
      <c r="AU17" s="921"/>
      <c r="AV17" s="921"/>
      <c r="AW17" s="921"/>
      <c r="AX17" s="921"/>
      <c r="AY17" s="921"/>
      <c r="AZ17" s="921"/>
      <c r="BA17" s="921"/>
      <c r="BB17" s="797"/>
      <c r="BC17" s="797"/>
      <c r="BD17" s="797"/>
      <c r="BJ17" s="7" t="s">
        <v>546</v>
      </c>
      <c r="BK17" s="96">
        <f t="shared" si="0"/>
        <v>0</v>
      </c>
      <c r="BL17" s="72">
        <f t="shared" si="1"/>
        <v>0</v>
      </c>
      <c r="BM17" s="73">
        <f t="shared" si="2"/>
        <v>1</v>
      </c>
      <c r="BN17" s="73">
        <f t="shared" si="2"/>
        <v>0</v>
      </c>
      <c r="BP17" s="7" t="s">
        <v>546</v>
      </c>
      <c r="BQ17" s="300">
        <f>集計・資料②!BE19</f>
        <v>0</v>
      </c>
      <c r="BR17" s="283">
        <f>集計・資料②!BF19</f>
        <v>0</v>
      </c>
      <c r="BS17" s="283">
        <f>集計・資料②!BG19</f>
        <v>18</v>
      </c>
      <c r="BT17" s="283">
        <f>集計・資料②!BH19</f>
        <v>0</v>
      </c>
      <c r="BU17" s="310">
        <f t="shared" si="3"/>
        <v>18</v>
      </c>
    </row>
    <row r="18" spans="1:73">
      <c r="A18" s="726"/>
      <c r="B18" s="727"/>
      <c r="C18" s="727"/>
      <c r="D18" s="727"/>
      <c r="E18" s="727"/>
      <c r="F18" s="727"/>
      <c r="G18" s="727"/>
      <c r="H18" s="727"/>
      <c r="I18" s="727"/>
      <c r="J18" s="727"/>
      <c r="K18" s="727"/>
      <c r="L18" s="727"/>
      <c r="M18" s="727"/>
      <c r="N18" s="727"/>
      <c r="O18" s="727"/>
      <c r="P18" s="727"/>
      <c r="Q18" s="727"/>
      <c r="R18" s="727"/>
      <c r="S18" s="727"/>
      <c r="T18" s="727"/>
      <c r="U18" s="727"/>
      <c r="V18" s="727"/>
      <c r="W18" s="727"/>
      <c r="X18" s="727"/>
      <c r="Y18" s="727"/>
      <c r="Z18" s="727"/>
      <c r="AA18" s="728"/>
      <c r="AC18" s="683" t="s">
        <v>541</v>
      </c>
      <c r="AD18" s="690">
        <f>BK16</f>
        <v>0</v>
      </c>
      <c r="AE18" s="681">
        <f>BL16</f>
        <v>0</v>
      </c>
      <c r="AF18" s="681">
        <f>BM16</f>
        <v>1</v>
      </c>
      <c r="AG18" s="681">
        <f>BN16</f>
        <v>0</v>
      </c>
      <c r="AI18" s="683" t="s">
        <v>541</v>
      </c>
      <c r="AJ18" s="704">
        <f>BQ16</f>
        <v>0</v>
      </c>
      <c r="AK18" s="704">
        <f>BR16</f>
        <v>0</v>
      </c>
      <c r="AL18" s="704">
        <f>BS16</f>
        <v>33</v>
      </c>
      <c r="AM18" s="704">
        <f>BT16</f>
        <v>0</v>
      </c>
      <c r="AN18" s="704">
        <f>BU16</f>
        <v>33</v>
      </c>
      <c r="AP18" s="921"/>
      <c r="AQ18" s="921"/>
      <c r="AR18" s="921"/>
      <c r="AS18" s="921"/>
      <c r="AT18" s="921"/>
      <c r="AU18" s="921"/>
      <c r="AV18" s="921"/>
      <c r="AW18" s="921"/>
      <c r="AX18" s="921"/>
      <c r="AY18" s="921"/>
      <c r="AZ18" s="921"/>
      <c r="BA18" s="921"/>
      <c r="BB18" s="797"/>
      <c r="BC18" s="797"/>
      <c r="BD18" s="797"/>
      <c r="BJ18" s="7" t="s">
        <v>540</v>
      </c>
      <c r="BK18" s="96">
        <f t="shared" si="0"/>
        <v>6.25E-2</v>
      </c>
      <c r="BL18" s="72">
        <f t="shared" si="1"/>
        <v>0</v>
      </c>
      <c r="BM18" s="73">
        <f t="shared" si="2"/>
        <v>0.9375</v>
      </c>
      <c r="BN18" s="73">
        <f t="shared" si="2"/>
        <v>0</v>
      </c>
      <c r="BP18" s="7" t="s">
        <v>540</v>
      </c>
      <c r="BQ18" s="300">
        <f>集計・資料②!BE21</f>
        <v>1</v>
      </c>
      <c r="BR18" s="283">
        <f>集計・資料②!BF21</f>
        <v>0</v>
      </c>
      <c r="BS18" s="283">
        <f>集計・資料②!BG21</f>
        <v>15</v>
      </c>
      <c r="BT18" s="283">
        <f>集計・資料②!BH21</f>
        <v>0</v>
      </c>
      <c r="BU18" s="310">
        <f t="shared" si="3"/>
        <v>16</v>
      </c>
    </row>
    <row r="19" spans="1:73">
      <c r="A19" s="730"/>
      <c r="B19" s="731"/>
      <c r="C19" s="731"/>
      <c r="D19" s="731"/>
      <c r="E19" s="731"/>
      <c r="F19" s="731"/>
      <c r="G19" s="731"/>
      <c r="H19" s="731"/>
      <c r="I19" s="731"/>
      <c r="J19" s="731"/>
      <c r="K19" s="731"/>
      <c r="L19" s="731"/>
      <c r="M19" s="731"/>
      <c r="N19" s="731"/>
      <c r="O19" s="731"/>
      <c r="P19" s="731"/>
      <c r="Q19" s="731"/>
      <c r="R19" s="731"/>
      <c r="S19" s="731"/>
      <c r="T19" s="731"/>
      <c r="U19" s="731"/>
      <c r="V19" s="731"/>
      <c r="W19" s="731"/>
      <c r="X19" s="731"/>
      <c r="Y19" s="731"/>
      <c r="Z19" s="731"/>
      <c r="AA19" s="732"/>
      <c r="AC19" s="683" t="s">
        <v>542</v>
      </c>
      <c r="AD19" s="690">
        <f>BK15</f>
        <v>3.3333333333333333E-2</v>
      </c>
      <c r="AE19" s="681">
        <f>BL15</f>
        <v>0.04</v>
      </c>
      <c r="AF19" s="681">
        <f>BM15</f>
        <v>0.92666666666666664</v>
      </c>
      <c r="AG19" s="681">
        <f>BN15</f>
        <v>0</v>
      </c>
      <c r="AI19" s="683" t="s">
        <v>542</v>
      </c>
      <c r="AJ19" s="704">
        <f>BQ15</f>
        <v>5</v>
      </c>
      <c r="AK19" s="704">
        <f>BR15</f>
        <v>6</v>
      </c>
      <c r="AL19" s="704">
        <f>BS15</f>
        <v>139</v>
      </c>
      <c r="AM19" s="704">
        <f>BT15</f>
        <v>0</v>
      </c>
      <c r="AN19" s="704">
        <f>BU15</f>
        <v>150</v>
      </c>
      <c r="AP19" s="921"/>
      <c r="AQ19" s="921"/>
      <c r="AR19" s="921"/>
      <c r="AS19" s="921"/>
      <c r="AT19" s="921"/>
      <c r="AU19" s="921"/>
      <c r="AV19" s="921"/>
      <c r="AW19" s="921"/>
      <c r="AX19" s="921"/>
      <c r="AY19" s="921"/>
      <c r="AZ19" s="921"/>
      <c r="BA19" s="921"/>
      <c r="BB19" s="797"/>
      <c r="BC19" s="797"/>
      <c r="BD19" s="797"/>
      <c r="BJ19" s="7" t="s">
        <v>539</v>
      </c>
      <c r="BK19" s="96">
        <f t="shared" si="0"/>
        <v>2.1052631578947368E-2</v>
      </c>
      <c r="BL19" s="72">
        <f t="shared" si="1"/>
        <v>0</v>
      </c>
      <c r="BM19" s="73">
        <f t="shared" si="2"/>
        <v>0.97894736842105268</v>
      </c>
      <c r="BN19" s="73">
        <f t="shared" si="2"/>
        <v>0</v>
      </c>
      <c r="BP19" s="7" t="s">
        <v>539</v>
      </c>
      <c r="BQ19" s="300">
        <f>集計・資料②!BE23</f>
        <v>4</v>
      </c>
      <c r="BR19" s="283">
        <f>集計・資料②!BF23</f>
        <v>0</v>
      </c>
      <c r="BS19" s="283">
        <f>集計・資料②!BG23</f>
        <v>186</v>
      </c>
      <c r="BT19" s="283">
        <f>集計・資料②!BH23</f>
        <v>0</v>
      </c>
      <c r="BU19" s="310">
        <f t="shared" si="3"/>
        <v>190</v>
      </c>
    </row>
    <row r="20" spans="1:73">
      <c r="A20" s="730"/>
      <c r="B20" s="731"/>
      <c r="C20" s="731"/>
      <c r="D20" s="731"/>
      <c r="E20" s="731"/>
      <c r="F20" s="731"/>
      <c r="G20" s="731"/>
      <c r="H20" s="731"/>
      <c r="I20" s="731"/>
      <c r="J20" s="731"/>
      <c r="K20" s="731"/>
      <c r="L20" s="731"/>
      <c r="M20" s="731"/>
      <c r="N20" s="731"/>
      <c r="O20" s="731"/>
      <c r="P20" s="731"/>
      <c r="Q20" s="731"/>
      <c r="R20" s="731"/>
      <c r="S20" s="731"/>
      <c r="T20" s="731"/>
      <c r="U20" s="731"/>
      <c r="V20" s="731"/>
      <c r="W20" s="731"/>
      <c r="X20" s="731"/>
      <c r="Y20" s="731"/>
      <c r="Z20" s="731"/>
      <c r="AA20" s="732"/>
      <c r="AC20" s="683" t="s">
        <v>543</v>
      </c>
      <c r="AD20" s="690">
        <f>BK14</f>
        <v>0</v>
      </c>
      <c r="AE20" s="681">
        <f>BL14</f>
        <v>4.3478260869565216E-2</v>
      </c>
      <c r="AF20" s="681">
        <f>BM14</f>
        <v>0.95652173913043481</v>
      </c>
      <c r="AG20" s="681">
        <f>BN14</f>
        <v>0</v>
      </c>
      <c r="AH20" s="705"/>
      <c r="AI20" s="683" t="s">
        <v>543</v>
      </c>
      <c r="AJ20" s="704">
        <f>BQ14</f>
        <v>0</v>
      </c>
      <c r="AK20" s="704">
        <f>BR14</f>
        <v>1</v>
      </c>
      <c r="AL20" s="704">
        <f>BS14</f>
        <v>22</v>
      </c>
      <c r="AM20" s="704">
        <f>BT14</f>
        <v>0</v>
      </c>
      <c r="AN20" s="704">
        <f>BU14</f>
        <v>23</v>
      </c>
      <c r="AP20" s="921"/>
      <c r="AQ20" s="921"/>
      <c r="AR20" s="921"/>
      <c r="AS20" s="921"/>
      <c r="AT20" s="921"/>
      <c r="AU20" s="921"/>
      <c r="AV20" s="921"/>
      <c r="AW20" s="921"/>
      <c r="AX20" s="921"/>
      <c r="AY20" s="921"/>
      <c r="AZ20" s="921"/>
      <c r="BA20" s="921"/>
      <c r="BB20" s="797"/>
      <c r="BC20" s="797"/>
      <c r="BD20" s="797"/>
      <c r="BJ20" s="7" t="s">
        <v>538</v>
      </c>
      <c r="BK20" s="96">
        <f t="shared" si="0"/>
        <v>0.23076923076923078</v>
      </c>
      <c r="BL20" s="72">
        <f t="shared" si="1"/>
        <v>0</v>
      </c>
      <c r="BM20" s="73">
        <f t="shared" si="2"/>
        <v>0.76923076923076927</v>
      </c>
      <c r="BN20" s="73">
        <f t="shared" si="2"/>
        <v>0</v>
      </c>
      <c r="BO20" s="705"/>
      <c r="BP20" s="7" t="s">
        <v>538</v>
      </c>
      <c r="BQ20" s="300">
        <f>集計・資料②!BE25</f>
        <v>3</v>
      </c>
      <c r="BR20" s="283">
        <f>集計・資料②!BF25</f>
        <v>0</v>
      </c>
      <c r="BS20" s="283">
        <f>集計・資料②!BG25</f>
        <v>10</v>
      </c>
      <c r="BT20" s="283">
        <f>集計・資料②!BH25</f>
        <v>0</v>
      </c>
      <c r="BU20" s="310">
        <f t="shared" si="3"/>
        <v>13</v>
      </c>
    </row>
    <row r="21" spans="1:73">
      <c r="A21" s="730"/>
      <c r="B21" s="731"/>
      <c r="C21" s="731"/>
      <c r="D21" s="731"/>
      <c r="E21" s="731"/>
      <c r="F21" s="731"/>
      <c r="G21" s="731"/>
      <c r="H21" s="731"/>
      <c r="I21" s="731"/>
      <c r="J21" s="731"/>
      <c r="K21" s="731"/>
      <c r="L21" s="731"/>
      <c r="M21" s="731"/>
      <c r="N21" s="731"/>
      <c r="O21" s="731"/>
      <c r="P21" s="731"/>
      <c r="Q21" s="731"/>
      <c r="R21" s="731"/>
      <c r="S21" s="731"/>
      <c r="T21" s="731"/>
      <c r="U21" s="731"/>
      <c r="V21" s="731"/>
      <c r="W21" s="731"/>
      <c r="X21" s="731"/>
      <c r="Y21" s="731"/>
      <c r="Z21" s="731"/>
      <c r="AA21" s="732"/>
      <c r="AC21" s="683" t="s">
        <v>545</v>
      </c>
      <c r="AD21" s="690">
        <f>BK13</f>
        <v>2.4390243902439025E-2</v>
      </c>
      <c r="AE21" s="681">
        <f>BL13</f>
        <v>8.130081300813009E-3</v>
      </c>
      <c r="AF21" s="681">
        <f>BM13</f>
        <v>0.96747967479674801</v>
      </c>
      <c r="AG21" s="681">
        <f>BN13</f>
        <v>0</v>
      </c>
      <c r="AI21" s="683" t="s">
        <v>545</v>
      </c>
      <c r="AJ21" s="704">
        <f>BQ13</f>
        <v>3</v>
      </c>
      <c r="AK21" s="704">
        <f>BR13</f>
        <v>1</v>
      </c>
      <c r="AL21" s="704">
        <f>BS13</f>
        <v>119</v>
      </c>
      <c r="AM21" s="704">
        <f>BT13</f>
        <v>0</v>
      </c>
      <c r="AN21" s="704">
        <f>BU13</f>
        <v>123</v>
      </c>
      <c r="AP21" s="921"/>
      <c r="AQ21" s="921"/>
      <c r="AR21" s="921"/>
      <c r="AS21" s="921"/>
      <c r="AT21" s="921"/>
      <c r="AU21" s="921"/>
      <c r="AV21" s="921"/>
      <c r="AW21" s="921"/>
      <c r="AX21" s="921"/>
      <c r="AY21" s="921"/>
      <c r="AZ21" s="921"/>
      <c r="BA21" s="921"/>
      <c r="BB21" s="797"/>
      <c r="BC21" s="797"/>
      <c r="BD21" s="797"/>
      <c r="BJ21" s="7" t="s">
        <v>537</v>
      </c>
      <c r="BK21" s="96">
        <f t="shared" si="0"/>
        <v>0.16666666666666666</v>
      </c>
      <c r="BL21" s="72">
        <f t="shared" si="1"/>
        <v>0</v>
      </c>
      <c r="BM21" s="73">
        <f t="shared" si="2"/>
        <v>0.83333333333333337</v>
      </c>
      <c r="BN21" s="73">
        <f t="shared" si="2"/>
        <v>0</v>
      </c>
      <c r="BP21" s="7" t="s">
        <v>537</v>
      </c>
      <c r="BQ21" s="300">
        <f>集計・資料②!BE27</f>
        <v>1</v>
      </c>
      <c r="BR21" s="283">
        <f>集計・資料②!BF27</f>
        <v>0</v>
      </c>
      <c r="BS21" s="283">
        <f>集計・資料②!BG27</f>
        <v>5</v>
      </c>
      <c r="BT21" s="283">
        <f>集計・資料②!BH27</f>
        <v>0</v>
      </c>
      <c r="BU21" s="310">
        <f t="shared" si="3"/>
        <v>6</v>
      </c>
    </row>
    <row r="22" spans="1:73">
      <c r="A22" s="730"/>
      <c r="B22" s="731"/>
      <c r="C22" s="731"/>
      <c r="D22" s="731"/>
      <c r="E22" s="731"/>
      <c r="F22" s="731"/>
      <c r="G22" s="731"/>
      <c r="H22" s="731"/>
      <c r="I22" s="731"/>
      <c r="J22" s="731"/>
      <c r="K22" s="731"/>
      <c r="L22" s="731"/>
      <c r="M22" s="731"/>
      <c r="N22" s="731"/>
      <c r="O22" s="731"/>
      <c r="P22" s="731"/>
      <c r="Q22" s="731"/>
      <c r="R22" s="731"/>
      <c r="S22" s="731"/>
      <c r="T22" s="731"/>
      <c r="U22" s="731"/>
      <c r="V22" s="731"/>
      <c r="W22" s="731"/>
      <c r="X22" s="731"/>
      <c r="Y22" s="731"/>
      <c r="Z22" s="731"/>
      <c r="AA22" s="732"/>
      <c r="AC22" s="683" t="s">
        <v>544</v>
      </c>
      <c r="AD22" s="690">
        <f>BK12</f>
        <v>1.8691588785046728E-2</v>
      </c>
      <c r="AE22" s="681">
        <f>BL12</f>
        <v>4.6728971962616821E-2</v>
      </c>
      <c r="AF22" s="681">
        <f>BM12</f>
        <v>0.93457943925233644</v>
      </c>
      <c r="AG22" s="681">
        <f>BN12</f>
        <v>0</v>
      </c>
      <c r="AI22" s="683" t="s">
        <v>544</v>
      </c>
      <c r="AJ22" s="704">
        <f>BQ12</f>
        <v>2</v>
      </c>
      <c r="AK22" s="704">
        <f>BR12</f>
        <v>5</v>
      </c>
      <c r="AL22" s="704">
        <f>BS12</f>
        <v>100</v>
      </c>
      <c r="AM22" s="704">
        <f>BT12</f>
        <v>0</v>
      </c>
      <c r="AN22" s="704">
        <f>BU12</f>
        <v>107</v>
      </c>
      <c r="AP22" s="921"/>
      <c r="AQ22" s="921"/>
      <c r="AR22" s="921"/>
      <c r="AS22" s="921"/>
      <c r="AT22" s="921"/>
      <c r="AU22" s="921"/>
      <c r="AV22" s="921"/>
      <c r="AW22" s="921"/>
      <c r="AX22" s="921"/>
      <c r="AY22" s="921"/>
      <c r="AZ22" s="921"/>
      <c r="BA22" s="921"/>
      <c r="BB22" s="797"/>
      <c r="BC22" s="797"/>
      <c r="BD22" s="797"/>
      <c r="BJ22" s="7" t="s">
        <v>547</v>
      </c>
      <c r="BK22" s="96">
        <f t="shared" si="0"/>
        <v>3.5928143712574849E-2</v>
      </c>
      <c r="BL22" s="72">
        <f t="shared" si="1"/>
        <v>3.5928143712574849E-2</v>
      </c>
      <c r="BM22" s="73">
        <f t="shared" si="2"/>
        <v>0.92814371257485029</v>
      </c>
      <c r="BN22" s="73">
        <f t="shared" si="2"/>
        <v>0</v>
      </c>
      <c r="BP22" s="7" t="s">
        <v>547</v>
      </c>
      <c r="BQ22" s="300">
        <f>集計・資料②!BE29</f>
        <v>6</v>
      </c>
      <c r="BR22" s="283">
        <f>集計・資料②!BF29</f>
        <v>6</v>
      </c>
      <c r="BS22" s="283">
        <f>集計・資料②!BG29</f>
        <v>155</v>
      </c>
      <c r="BT22" s="283">
        <f>集計・資料②!BH29</f>
        <v>0</v>
      </c>
      <c r="BU22" s="310">
        <f t="shared" si="3"/>
        <v>167</v>
      </c>
    </row>
    <row r="23" spans="1:73" ht="12.75" thickBot="1">
      <c r="A23" s="730"/>
      <c r="B23" s="731"/>
      <c r="C23" s="731"/>
      <c r="D23" s="731"/>
      <c r="E23" s="731"/>
      <c r="F23" s="731"/>
      <c r="G23" s="731"/>
      <c r="H23" s="731"/>
      <c r="I23" s="731"/>
      <c r="J23" s="731"/>
      <c r="K23" s="731"/>
      <c r="L23" s="731"/>
      <c r="M23" s="731"/>
      <c r="N23" s="731"/>
      <c r="O23" s="731"/>
      <c r="P23" s="731"/>
      <c r="Q23" s="731"/>
      <c r="R23" s="731"/>
      <c r="S23" s="731"/>
      <c r="T23" s="731"/>
      <c r="U23" s="731"/>
      <c r="V23" s="731"/>
      <c r="W23" s="731"/>
      <c r="X23" s="731"/>
      <c r="Y23" s="731"/>
      <c r="Z23" s="731"/>
      <c r="AA23" s="732"/>
      <c r="AC23" s="573" t="s">
        <v>557</v>
      </c>
      <c r="AD23" s="681" t="e">
        <f>BK11</f>
        <v>#DIV/0!</v>
      </c>
      <c r="AE23" s="681" t="e">
        <f>BL11</f>
        <v>#DIV/0!</v>
      </c>
      <c r="AF23" s="681" t="e">
        <f>BM11</f>
        <v>#DIV/0!</v>
      </c>
      <c r="AG23" s="681" t="e">
        <f>BN11</f>
        <v>#DIV/0!</v>
      </c>
      <c r="AI23" s="573" t="s">
        <v>557</v>
      </c>
      <c r="AJ23" s="704">
        <f>BQ11</f>
        <v>0</v>
      </c>
      <c r="AK23" s="704">
        <f>BR11</f>
        <v>0</v>
      </c>
      <c r="AL23" s="704">
        <f>BS11</f>
        <v>0</v>
      </c>
      <c r="AM23" s="704">
        <f>BT11</f>
        <v>0</v>
      </c>
      <c r="AN23" s="704">
        <f>BU11</f>
        <v>0</v>
      </c>
      <c r="AP23" s="921"/>
      <c r="AQ23" s="921"/>
      <c r="AR23" s="921"/>
      <c r="AS23" s="921"/>
      <c r="AT23" s="921"/>
      <c r="AU23" s="921"/>
      <c r="AV23" s="921"/>
      <c r="AW23" s="921"/>
      <c r="AX23" s="921"/>
      <c r="AY23" s="921"/>
      <c r="AZ23" s="921"/>
      <c r="BA23" s="921"/>
      <c r="BB23" s="797"/>
      <c r="BC23" s="797"/>
      <c r="BD23" s="797"/>
      <c r="BJ23" s="10" t="s">
        <v>548</v>
      </c>
      <c r="BK23" s="55">
        <f t="shared" si="0"/>
        <v>1.3215859030837005E-2</v>
      </c>
      <c r="BL23" s="56">
        <f t="shared" si="1"/>
        <v>1.7621145374449341E-2</v>
      </c>
      <c r="BM23" s="57">
        <f t="shared" si="2"/>
        <v>0.96035242290748901</v>
      </c>
      <c r="BN23" s="57">
        <f t="shared" si="2"/>
        <v>8.8105726872246704E-3</v>
      </c>
      <c r="BP23" s="8" t="s">
        <v>548</v>
      </c>
      <c r="BQ23" s="301">
        <f>集計・資料②!BE31</f>
        <v>3</v>
      </c>
      <c r="BR23" s="302">
        <f>集計・資料②!BF31</f>
        <v>4</v>
      </c>
      <c r="BS23" s="302">
        <f>集計・資料②!BG31</f>
        <v>218</v>
      </c>
      <c r="BT23" s="302">
        <f>集計・資料②!BH31</f>
        <v>2</v>
      </c>
      <c r="BU23" s="311">
        <f t="shared" si="3"/>
        <v>227</v>
      </c>
    </row>
    <row r="24" spans="1:73" ht="13.5" thickTop="1" thickBot="1">
      <c r="A24" s="730"/>
      <c r="B24" s="731"/>
      <c r="C24" s="731"/>
      <c r="D24" s="731"/>
      <c r="E24" s="731"/>
      <c r="F24" s="731"/>
      <c r="G24" s="731"/>
      <c r="H24" s="731"/>
      <c r="I24" s="731"/>
      <c r="J24" s="731"/>
      <c r="K24" s="731"/>
      <c r="L24" s="731"/>
      <c r="M24" s="731"/>
      <c r="N24" s="731"/>
      <c r="O24" s="731"/>
      <c r="P24" s="731"/>
      <c r="Q24" s="731"/>
      <c r="R24" s="731"/>
      <c r="S24" s="731"/>
      <c r="T24" s="731"/>
      <c r="U24" s="731"/>
      <c r="V24" s="731"/>
      <c r="W24" s="731"/>
      <c r="X24" s="731"/>
      <c r="Y24" s="731"/>
      <c r="Z24" s="731"/>
      <c r="AA24" s="732"/>
      <c r="AC24" s="705"/>
      <c r="AD24" s="705"/>
      <c r="AE24" s="705"/>
      <c r="AI24" s="575" t="s">
        <v>558</v>
      </c>
      <c r="AJ24" s="704">
        <f>SUM(AJ11:AJ23)</f>
        <v>28</v>
      </c>
      <c r="AK24" s="704">
        <f>SUM(AK11:AK23)</f>
        <v>23</v>
      </c>
      <c r="AL24" s="704">
        <f>SUM(AL11:AL23)</f>
        <v>1020</v>
      </c>
      <c r="AM24" s="704">
        <f>SUM(AM11:AM23)</f>
        <v>2</v>
      </c>
      <c r="AN24" s="704">
        <f>SUM(AN11:AN23)</f>
        <v>1073</v>
      </c>
      <c r="AP24" s="921"/>
      <c r="AQ24" s="921"/>
      <c r="AR24" s="921"/>
      <c r="AS24" s="921"/>
      <c r="AT24" s="921"/>
      <c r="AU24" s="921"/>
      <c r="AV24" s="921"/>
      <c r="AW24" s="921"/>
      <c r="AX24" s="921"/>
      <c r="AY24" s="921"/>
      <c r="AZ24" s="921"/>
      <c r="BA24" s="921"/>
      <c r="BB24" s="797"/>
      <c r="BC24" s="797"/>
      <c r="BD24" s="797"/>
      <c r="BJ24" s="705"/>
      <c r="BK24" s="705"/>
      <c r="BL24" s="705"/>
      <c r="BM24" s="705"/>
      <c r="BN24" s="705"/>
      <c r="BP24" s="33" t="s">
        <v>558</v>
      </c>
      <c r="BQ24" s="745">
        <f>集計・資料②!BE33</f>
        <v>28</v>
      </c>
      <c r="BR24" s="483">
        <f>集計・資料②!BF33</f>
        <v>23</v>
      </c>
      <c r="BS24" s="483">
        <f>集計・資料②!BG33</f>
        <v>1020</v>
      </c>
      <c r="BT24" s="483">
        <f>集計・資料②!BH33</f>
        <v>2</v>
      </c>
      <c r="BU24" s="308">
        <f t="shared" si="3"/>
        <v>1073</v>
      </c>
    </row>
    <row r="25" spans="1:73">
      <c r="A25" s="730"/>
      <c r="B25" s="731"/>
      <c r="C25" s="731"/>
      <c r="D25" s="731"/>
      <c r="E25" s="731"/>
      <c r="F25" s="731"/>
      <c r="G25" s="731"/>
      <c r="H25" s="731"/>
      <c r="I25" s="731"/>
      <c r="J25" s="731"/>
      <c r="K25" s="731"/>
      <c r="L25" s="731"/>
      <c r="M25" s="731"/>
      <c r="N25" s="731"/>
      <c r="O25" s="731"/>
      <c r="P25" s="731"/>
      <c r="Q25" s="731"/>
      <c r="R25" s="731"/>
      <c r="S25" s="731"/>
      <c r="T25" s="731"/>
      <c r="U25" s="731"/>
      <c r="V25" s="731"/>
      <c r="W25" s="731"/>
      <c r="X25" s="731"/>
      <c r="Y25" s="731"/>
      <c r="Z25" s="731"/>
      <c r="AA25" s="732"/>
      <c r="AC25" s="705"/>
      <c r="AD25" s="705"/>
      <c r="AE25" s="705"/>
      <c r="AI25" s="291"/>
      <c r="AJ25" s="705"/>
      <c r="AK25" s="705"/>
      <c r="AP25" s="921"/>
      <c r="AQ25" s="921"/>
      <c r="AR25" s="921"/>
      <c r="AS25" s="921"/>
      <c r="AT25" s="921"/>
      <c r="AU25" s="921"/>
      <c r="AV25" s="921"/>
      <c r="AW25" s="921"/>
      <c r="AX25" s="921"/>
      <c r="AY25" s="921"/>
      <c r="AZ25" s="921"/>
      <c r="BA25" s="921"/>
      <c r="BB25" s="797"/>
      <c r="BC25" s="797"/>
      <c r="BD25" s="797"/>
      <c r="BJ25" s="705"/>
      <c r="BK25" s="705"/>
      <c r="BL25" s="705"/>
      <c r="BM25" s="705"/>
      <c r="BN25" s="705"/>
      <c r="BP25" s="291"/>
      <c r="BQ25" s="705"/>
      <c r="BR25" s="705"/>
      <c r="BS25" s="705"/>
      <c r="BT25" s="705"/>
    </row>
    <row r="26" spans="1:73">
      <c r="A26" s="730"/>
      <c r="B26" s="731"/>
      <c r="C26" s="731"/>
      <c r="D26" s="731"/>
      <c r="E26" s="731"/>
      <c r="F26" s="731"/>
      <c r="G26" s="731"/>
      <c r="H26" s="731"/>
      <c r="I26" s="731"/>
      <c r="J26" s="731"/>
      <c r="K26" s="731"/>
      <c r="L26" s="731"/>
      <c r="M26" s="731"/>
      <c r="N26" s="731"/>
      <c r="O26" s="731"/>
      <c r="P26" s="731"/>
      <c r="Q26" s="731"/>
      <c r="R26" s="731"/>
      <c r="S26" s="731"/>
      <c r="T26" s="731"/>
      <c r="U26" s="731"/>
      <c r="V26" s="731"/>
      <c r="W26" s="731"/>
      <c r="X26" s="731"/>
      <c r="Y26" s="731"/>
      <c r="Z26" s="731"/>
      <c r="AA26" s="732"/>
      <c r="AC26" s="282" t="s">
        <v>516</v>
      </c>
      <c r="AI26" s="282" t="s">
        <v>519</v>
      </c>
      <c r="AJ26" s="312"/>
      <c r="AK26" s="312"/>
      <c r="AP26" s="921"/>
      <c r="AQ26" s="921"/>
      <c r="AR26" s="921"/>
      <c r="AS26" s="921"/>
      <c r="AT26" s="921"/>
      <c r="AU26" s="921"/>
      <c r="AV26" s="921"/>
      <c r="AW26" s="921"/>
      <c r="AX26" s="921"/>
      <c r="AY26" s="921"/>
      <c r="AZ26" s="921"/>
      <c r="BA26" s="921"/>
      <c r="BB26" s="797"/>
      <c r="BC26" s="797"/>
      <c r="BD26" s="797"/>
      <c r="BJ26" s="282" t="s">
        <v>516</v>
      </c>
      <c r="BP26" s="282" t="s">
        <v>519</v>
      </c>
      <c r="BQ26" s="312"/>
      <c r="BR26" s="312"/>
      <c r="BS26" s="312"/>
      <c r="BT26" s="312"/>
    </row>
    <row r="27" spans="1:73" ht="12.75" thickBot="1">
      <c r="A27" s="730"/>
      <c r="B27" s="731"/>
      <c r="C27" s="731"/>
      <c r="D27" s="731"/>
      <c r="E27" s="731"/>
      <c r="F27" s="731"/>
      <c r="G27" s="731"/>
      <c r="H27" s="731"/>
      <c r="I27" s="731"/>
      <c r="J27" s="731"/>
      <c r="K27" s="731"/>
      <c r="L27" s="731"/>
      <c r="M27" s="731"/>
      <c r="N27" s="731"/>
      <c r="O27" s="731"/>
      <c r="P27" s="731"/>
      <c r="Q27" s="731"/>
      <c r="R27" s="731"/>
      <c r="S27" s="731"/>
      <c r="T27" s="731"/>
      <c r="U27" s="731"/>
      <c r="V27" s="731"/>
      <c r="W27" s="731"/>
      <c r="X27" s="731"/>
      <c r="Y27" s="731"/>
      <c r="Z27" s="731"/>
      <c r="AA27" s="732"/>
      <c r="AI27" s="291"/>
      <c r="AJ27" s="312"/>
      <c r="AK27" s="312"/>
      <c r="AP27" s="921"/>
      <c r="AQ27" s="921"/>
      <c r="AR27" s="921"/>
      <c r="AS27" s="921"/>
      <c r="AT27" s="921"/>
      <c r="AU27" s="921"/>
      <c r="AV27" s="921"/>
      <c r="AW27" s="921"/>
      <c r="AX27" s="921"/>
      <c r="AY27" s="921"/>
      <c r="AZ27" s="921"/>
      <c r="BA27" s="921"/>
      <c r="BP27" s="291"/>
      <c r="BQ27" s="312"/>
      <c r="BR27" s="312"/>
      <c r="BS27" s="312"/>
      <c r="BT27" s="312"/>
    </row>
    <row r="28" spans="1:73" ht="12.75" thickBot="1">
      <c r="A28" s="730"/>
      <c r="B28" s="731"/>
      <c r="C28" s="731"/>
      <c r="D28" s="731"/>
      <c r="E28" s="731"/>
      <c r="F28" s="731"/>
      <c r="G28" s="731"/>
      <c r="H28" s="731"/>
      <c r="I28" s="731"/>
      <c r="J28" s="731"/>
      <c r="K28" s="731"/>
      <c r="L28" s="731"/>
      <c r="M28" s="731"/>
      <c r="N28" s="731"/>
      <c r="O28" s="731"/>
      <c r="P28" s="731"/>
      <c r="Q28" s="731"/>
      <c r="R28" s="731"/>
      <c r="S28" s="731"/>
      <c r="T28" s="731"/>
      <c r="U28" s="731"/>
      <c r="V28" s="731"/>
      <c r="W28" s="731"/>
      <c r="X28" s="731"/>
      <c r="Y28" s="731"/>
      <c r="Z28" s="731"/>
      <c r="AA28" s="732"/>
      <c r="AC28" s="582" t="s">
        <v>551</v>
      </c>
      <c r="AD28" s="589" t="s">
        <v>124</v>
      </c>
      <c r="AE28" s="589" t="s">
        <v>125</v>
      </c>
      <c r="AF28" s="589" t="s">
        <v>771</v>
      </c>
      <c r="AG28" s="589" t="s">
        <v>770</v>
      </c>
      <c r="AI28" s="582" t="s">
        <v>551</v>
      </c>
      <c r="AJ28" s="589" t="s">
        <v>124</v>
      </c>
      <c r="AK28" s="589" t="s">
        <v>125</v>
      </c>
      <c r="AL28" s="589" t="s">
        <v>771</v>
      </c>
      <c r="AM28" s="589" t="s">
        <v>770</v>
      </c>
      <c r="AN28" s="589" t="s">
        <v>554</v>
      </c>
      <c r="AP28" s="921"/>
      <c r="AQ28" s="921"/>
      <c r="AR28" s="921"/>
      <c r="AS28" s="921"/>
      <c r="AT28" s="921"/>
      <c r="AU28" s="921"/>
      <c r="AV28" s="921"/>
      <c r="AW28" s="921"/>
      <c r="AX28" s="921"/>
      <c r="AY28" s="921"/>
      <c r="AZ28" s="921"/>
      <c r="BA28" s="921"/>
      <c r="BJ28" s="42" t="s">
        <v>551</v>
      </c>
      <c r="BK28" s="740" t="s">
        <v>124</v>
      </c>
      <c r="BL28" s="739" t="s">
        <v>125</v>
      </c>
      <c r="BM28" s="476" t="s">
        <v>58</v>
      </c>
      <c r="BN28" s="476" t="s">
        <v>770</v>
      </c>
      <c r="BP28" s="42" t="s">
        <v>551</v>
      </c>
      <c r="BQ28" s="740" t="s">
        <v>124</v>
      </c>
      <c r="BR28" s="739" t="s">
        <v>125</v>
      </c>
      <c r="BS28" s="478" t="s">
        <v>58</v>
      </c>
      <c r="BT28" s="741" t="s">
        <v>58</v>
      </c>
      <c r="BU28" s="397" t="s">
        <v>554</v>
      </c>
    </row>
    <row r="29" spans="1:73">
      <c r="A29" s="730"/>
      <c r="B29" s="731"/>
      <c r="C29" s="731"/>
      <c r="D29" s="731"/>
      <c r="E29" s="731"/>
      <c r="F29" s="731"/>
      <c r="G29" s="731"/>
      <c r="H29" s="731"/>
      <c r="I29" s="731"/>
      <c r="J29" s="731"/>
      <c r="K29" s="731"/>
      <c r="L29" s="731"/>
      <c r="M29" s="731"/>
      <c r="N29" s="731"/>
      <c r="O29" s="731"/>
      <c r="P29" s="731"/>
      <c r="Q29" s="731"/>
      <c r="R29" s="731"/>
      <c r="S29" s="731"/>
      <c r="T29" s="731"/>
      <c r="U29" s="731"/>
      <c r="V29" s="731"/>
      <c r="W29" s="731"/>
      <c r="X29" s="731"/>
      <c r="Y29" s="731"/>
      <c r="Z29" s="731"/>
      <c r="AA29" s="732"/>
      <c r="AC29" s="577" t="s">
        <v>415</v>
      </c>
      <c r="AD29" s="681">
        <f>BK34</f>
        <v>0</v>
      </c>
      <c r="AE29" s="681">
        <f>BL34</f>
        <v>0</v>
      </c>
      <c r="AF29" s="681">
        <f>BM34</f>
        <v>1</v>
      </c>
      <c r="AG29" s="681">
        <f>BN34</f>
        <v>0</v>
      </c>
      <c r="AI29" s="577" t="s">
        <v>415</v>
      </c>
      <c r="AJ29" s="704">
        <f>BQ34</f>
        <v>0</v>
      </c>
      <c r="AK29" s="704">
        <f>BR34</f>
        <v>0</v>
      </c>
      <c r="AL29" s="704">
        <f>BS34</f>
        <v>476</v>
      </c>
      <c r="AM29" s="704">
        <f>BT34</f>
        <v>0</v>
      </c>
      <c r="AN29" s="704">
        <f>BU34</f>
        <v>476</v>
      </c>
      <c r="BJ29" s="106" t="s">
        <v>555</v>
      </c>
      <c r="BK29" s="90">
        <f t="shared" ref="BK29:BN34" si="4">+BQ29/+$BU29</f>
        <v>0.7142857142857143</v>
      </c>
      <c r="BL29" s="46">
        <f t="shared" si="4"/>
        <v>0.2857142857142857</v>
      </c>
      <c r="BM29" s="91">
        <f t="shared" si="4"/>
        <v>0</v>
      </c>
      <c r="BN29" s="91">
        <f t="shared" si="4"/>
        <v>0</v>
      </c>
      <c r="BP29" s="106" t="s">
        <v>555</v>
      </c>
      <c r="BQ29" s="298">
        <f>集計・資料②!BE41</f>
        <v>5</v>
      </c>
      <c r="BR29" s="299">
        <f>集計・資料②!BF41</f>
        <v>2</v>
      </c>
      <c r="BS29" s="304">
        <f>集計・資料②!BG41</f>
        <v>0</v>
      </c>
      <c r="BT29" s="747">
        <f>集計・資料②!BH41</f>
        <v>0</v>
      </c>
      <c r="BU29" s="325">
        <f>+SUM(BQ29:BT29)</f>
        <v>7</v>
      </c>
    </row>
    <row r="30" spans="1:73">
      <c r="A30" s="730"/>
      <c r="B30" s="731"/>
      <c r="C30" s="731"/>
      <c r="D30" s="731"/>
      <c r="E30" s="731"/>
      <c r="F30" s="731"/>
      <c r="G30" s="731"/>
      <c r="H30" s="731"/>
      <c r="I30" s="731"/>
      <c r="J30" s="731"/>
      <c r="K30" s="731"/>
      <c r="L30" s="731"/>
      <c r="M30" s="731"/>
      <c r="N30" s="731"/>
      <c r="O30" s="731"/>
      <c r="P30" s="731"/>
      <c r="Q30" s="731"/>
      <c r="R30" s="731"/>
      <c r="S30" s="731"/>
      <c r="T30" s="731"/>
      <c r="U30" s="731"/>
      <c r="V30" s="731"/>
      <c r="W30" s="731"/>
      <c r="X30" s="731"/>
      <c r="Y30" s="731"/>
      <c r="Z30" s="731"/>
      <c r="AA30" s="732"/>
      <c r="AC30" s="577" t="s">
        <v>416</v>
      </c>
      <c r="AD30" s="681">
        <f>BK33</f>
        <v>0</v>
      </c>
      <c r="AE30" s="681">
        <f>BL33</f>
        <v>0</v>
      </c>
      <c r="AF30" s="681">
        <f>BM33</f>
        <v>1</v>
      </c>
      <c r="AG30" s="681">
        <f>BN33</f>
        <v>0</v>
      </c>
      <c r="AI30" s="577" t="s">
        <v>416</v>
      </c>
      <c r="AJ30" s="704">
        <f>BQ33</f>
        <v>0</v>
      </c>
      <c r="AK30" s="704">
        <f>BR33</f>
        <v>0</v>
      </c>
      <c r="AL30" s="704">
        <f>BS33</f>
        <v>301</v>
      </c>
      <c r="AM30" s="704">
        <f>BT33</f>
        <v>0</v>
      </c>
      <c r="AN30" s="704">
        <f>BU33</f>
        <v>301</v>
      </c>
      <c r="AV30" s="797"/>
      <c r="AW30" s="797"/>
      <c r="BJ30" s="108" t="s">
        <v>432</v>
      </c>
      <c r="BK30" s="96">
        <f t="shared" si="4"/>
        <v>0.5</v>
      </c>
      <c r="BL30" s="72">
        <f t="shared" si="4"/>
        <v>0.5</v>
      </c>
      <c r="BM30" s="73">
        <f t="shared" si="4"/>
        <v>0</v>
      </c>
      <c r="BN30" s="73">
        <f t="shared" si="4"/>
        <v>0</v>
      </c>
      <c r="BP30" s="108" t="s">
        <v>432</v>
      </c>
      <c r="BQ30" s="300">
        <f>集計・資料②!BE43</f>
        <v>7</v>
      </c>
      <c r="BR30" s="283">
        <f>集計・資料②!BF43</f>
        <v>7</v>
      </c>
      <c r="BS30" s="305">
        <f>集計・資料②!BG43</f>
        <v>0</v>
      </c>
      <c r="BT30" s="748">
        <f>集計・資料②!BH43</f>
        <v>0</v>
      </c>
      <c r="BU30" s="310">
        <f t="shared" ref="BU30:BU35" si="5">+SUM(BQ30:BT30)</f>
        <v>14</v>
      </c>
    </row>
    <row r="31" spans="1:73">
      <c r="A31" s="730"/>
      <c r="B31" s="731"/>
      <c r="C31" s="731"/>
      <c r="D31" s="731"/>
      <c r="E31" s="731"/>
      <c r="F31" s="731"/>
      <c r="G31" s="731"/>
      <c r="H31" s="731"/>
      <c r="I31" s="731"/>
      <c r="J31" s="731"/>
      <c r="K31" s="731"/>
      <c r="L31" s="731"/>
      <c r="M31" s="731"/>
      <c r="N31" s="731"/>
      <c r="O31" s="731"/>
      <c r="P31" s="731"/>
      <c r="Q31" s="731"/>
      <c r="R31" s="731"/>
      <c r="S31" s="731"/>
      <c r="T31" s="731"/>
      <c r="U31" s="731"/>
      <c r="V31" s="731"/>
      <c r="W31" s="731"/>
      <c r="X31" s="731"/>
      <c r="Y31" s="731"/>
      <c r="Z31" s="731"/>
      <c r="AA31" s="732"/>
      <c r="AC31" s="577" t="s">
        <v>417</v>
      </c>
      <c r="AD31" s="681">
        <f>BK32</f>
        <v>0</v>
      </c>
      <c r="AE31" s="681">
        <f>BL32</f>
        <v>0</v>
      </c>
      <c r="AF31" s="681">
        <f>BM32</f>
        <v>1</v>
      </c>
      <c r="AG31" s="681">
        <f>BN32</f>
        <v>0</v>
      </c>
      <c r="AI31" s="577" t="s">
        <v>417</v>
      </c>
      <c r="AJ31" s="704">
        <f>BQ32</f>
        <v>0</v>
      </c>
      <c r="AK31" s="704">
        <f>BR32</f>
        <v>0</v>
      </c>
      <c r="AL31" s="704">
        <f>BS32</f>
        <v>243</v>
      </c>
      <c r="AM31" s="704">
        <f>BT32</f>
        <v>0</v>
      </c>
      <c r="AN31" s="704">
        <f>BU32</f>
        <v>243</v>
      </c>
      <c r="BJ31" s="108" t="s">
        <v>433</v>
      </c>
      <c r="BK31" s="96">
        <f t="shared" si="4"/>
        <v>0.5</v>
      </c>
      <c r="BL31" s="72">
        <f t="shared" si="4"/>
        <v>0.4375</v>
      </c>
      <c r="BM31" s="73">
        <f t="shared" si="4"/>
        <v>0</v>
      </c>
      <c r="BN31" s="73">
        <f t="shared" si="4"/>
        <v>6.25E-2</v>
      </c>
      <c r="BP31" s="108" t="s">
        <v>433</v>
      </c>
      <c r="BQ31" s="300">
        <f>集計・資料②!BE45</f>
        <v>16</v>
      </c>
      <c r="BR31" s="283">
        <f>集計・資料②!BF45</f>
        <v>14</v>
      </c>
      <c r="BS31" s="305">
        <f>集計・資料②!BG45</f>
        <v>0</v>
      </c>
      <c r="BT31" s="748">
        <f>集計・資料②!BH45</f>
        <v>2</v>
      </c>
      <c r="BU31" s="310">
        <f t="shared" si="5"/>
        <v>32</v>
      </c>
    </row>
    <row r="32" spans="1:73">
      <c r="A32" s="730"/>
      <c r="B32" s="731"/>
      <c r="C32" s="731"/>
      <c r="D32" s="731"/>
      <c r="E32" s="731"/>
      <c r="F32" s="731"/>
      <c r="G32" s="731"/>
      <c r="H32" s="731"/>
      <c r="I32" s="731"/>
      <c r="J32" s="731"/>
      <c r="K32" s="731"/>
      <c r="L32" s="731"/>
      <c r="M32" s="731"/>
      <c r="N32" s="731"/>
      <c r="O32" s="731"/>
      <c r="P32" s="731"/>
      <c r="Q32" s="731"/>
      <c r="R32" s="731"/>
      <c r="S32" s="731"/>
      <c r="T32" s="731"/>
      <c r="U32" s="731"/>
      <c r="V32" s="731"/>
      <c r="W32" s="731"/>
      <c r="X32" s="731"/>
      <c r="Y32" s="731"/>
      <c r="Z32" s="731"/>
      <c r="AA32" s="732"/>
      <c r="AC32" s="577" t="s">
        <v>418</v>
      </c>
      <c r="AD32" s="690">
        <f>BK31</f>
        <v>0.5</v>
      </c>
      <c r="AE32" s="681">
        <f>BL31</f>
        <v>0.4375</v>
      </c>
      <c r="AF32" s="681">
        <f>BM31</f>
        <v>0</v>
      </c>
      <c r="AG32" s="681">
        <f>BN31</f>
        <v>6.25E-2</v>
      </c>
      <c r="AI32" s="577" t="s">
        <v>418</v>
      </c>
      <c r="AJ32" s="704">
        <f>BQ31</f>
        <v>16</v>
      </c>
      <c r="AK32" s="704">
        <f>BR31</f>
        <v>14</v>
      </c>
      <c r="AL32" s="704">
        <f>BS31</f>
        <v>0</v>
      </c>
      <c r="AM32" s="704">
        <f>BT31</f>
        <v>2</v>
      </c>
      <c r="AN32" s="704">
        <f>BU31</f>
        <v>32</v>
      </c>
      <c r="BJ32" s="108" t="s">
        <v>434</v>
      </c>
      <c r="BK32" s="96">
        <f t="shared" si="4"/>
        <v>0</v>
      </c>
      <c r="BL32" s="72">
        <f t="shared" si="4"/>
        <v>0</v>
      </c>
      <c r="BM32" s="73">
        <f t="shared" si="4"/>
        <v>1</v>
      </c>
      <c r="BN32" s="73">
        <f t="shared" si="4"/>
        <v>0</v>
      </c>
      <c r="BP32" s="108" t="s">
        <v>434</v>
      </c>
      <c r="BQ32" s="300">
        <f>集計・資料②!BE47</f>
        <v>0</v>
      </c>
      <c r="BR32" s="283">
        <f>集計・資料②!BF47</f>
        <v>0</v>
      </c>
      <c r="BS32" s="305">
        <f>集計・資料②!BG47</f>
        <v>243</v>
      </c>
      <c r="BT32" s="748">
        <f>集計・資料②!BH47</f>
        <v>0</v>
      </c>
      <c r="BU32" s="310">
        <f t="shared" si="5"/>
        <v>243</v>
      </c>
    </row>
    <row r="33" spans="1:73">
      <c r="A33" s="730"/>
      <c r="B33" s="731"/>
      <c r="C33" s="731"/>
      <c r="D33" s="731"/>
      <c r="E33" s="731"/>
      <c r="F33" s="731"/>
      <c r="G33" s="731"/>
      <c r="H33" s="731"/>
      <c r="I33" s="731"/>
      <c r="J33" s="731"/>
      <c r="K33" s="731"/>
      <c r="L33" s="731"/>
      <c r="M33" s="731"/>
      <c r="N33" s="731"/>
      <c r="O33" s="731"/>
      <c r="P33" s="731"/>
      <c r="Q33" s="731"/>
      <c r="R33" s="731"/>
      <c r="S33" s="731"/>
      <c r="T33" s="731"/>
      <c r="U33" s="731"/>
      <c r="V33" s="731"/>
      <c r="W33" s="731"/>
      <c r="X33" s="731"/>
      <c r="Y33" s="731"/>
      <c r="Z33" s="731"/>
      <c r="AA33" s="732"/>
      <c r="AC33" s="577" t="s">
        <v>419</v>
      </c>
      <c r="AD33" s="757">
        <f>BK30</f>
        <v>0.5</v>
      </c>
      <c r="AE33" s="681">
        <f>BL30</f>
        <v>0.5</v>
      </c>
      <c r="AF33" s="681">
        <f>BM30</f>
        <v>0</v>
      </c>
      <c r="AG33" s="681">
        <f>BN30</f>
        <v>0</v>
      </c>
      <c r="AI33" s="577" t="s">
        <v>419</v>
      </c>
      <c r="AJ33" s="704">
        <f>BQ30</f>
        <v>7</v>
      </c>
      <c r="AK33" s="704">
        <f>BR30</f>
        <v>7</v>
      </c>
      <c r="AL33" s="704">
        <f>BS30</f>
        <v>0</v>
      </c>
      <c r="AM33" s="704">
        <f>BT30</f>
        <v>0</v>
      </c>
      <c r="AN33" s="704">
        <f>BU30</f>
        <v>14</v>
      </c>
      <c r="AP33" s="800"/>
      <c r="BJ33" s="108" t="s">
        <v>435</v>
      </c>
      <c r="BK33" s="96">
        <f t="shared" si="4"/>
        <v>0</v>
      </c>
      <c r="BL33" s="72">
        <f t="shared" si="4"/>
        <v>0</v>
      </c>
      <c r="BM33" s="73">
        <f t="shared" si="4"/>
        <v>1</v>
      </c>
      <c r="BN33" s="73">
        <f t="shared" si="4"/>
        <v>0</v>
      </c>
      <c r="BP33" s="108" t="s">
        <v>435</v>
      </c>
      <c r="BQ33" s="300">
        <f>集計・資料②!BE49</f>
        <v>0</v>
      </c>
      <c r="BR33" s="283">
        <f>集計・資料②!BF49</f>
        <v>0</v>
      </c>
      <c r="BS33" s="305">
        <f>集計・資料②!BG49</f>
        <v>301</v>
      </c>
      <c r="BT33" s="748">
        <f>集計・資料②!BH49</f>
        <v>0</v>
      </c>
      <c r="BU33" s="310">
        <f t="shared" si="5"/>
        <v>301</v>
      </c>
    </row>
    <row r="34" spans="1:73" ht="12.75" thickBot="1">
      <c r="A34" s="730"/>
      <c r="B34" s="731"/>
      <c r="C34" s="731"/>
      <c r="D34" s="731"/>
      <c r="E34" s="731"/>
      <c r="F34" s="731"/>
      <c r="G34" s="731"/>
      <c r="H34" s="731"/>
      <c r="I34" s="731"/>
      <c r="J34" s="731"/>
      <c r="K34" s="731"/>
      <c r="L34" s="731"/>
      <c r="M34" s="731"/>
      <c r="N34" s="731"/>
      <c r="O34" s="731"/>
      <c r="P34" s="731"/>
      <c r="Q34" s="731"/>
      <c r="R34" s="731"/>
      <c r="S34" s="731"/>
      <c r="T34" s="731"/>
      <c r="U34" s="731"/>
      <c r="V34" s="731"/>
      <c r="W34" s="731"/>
      <c r="X34" s="731"/>
      <c r="Y34" s="731"/>
      <c r="Z34" s="731"/>
      <c r="AA34" s="732"/>
      <c r="AC34" s="577" t="s">
        <v>420</v>
      </c>
      <c r="AD34" s="761">
        <f>BK29</f>
        <v>0.7142857142857143</v>
      </c>
      <c r="AE34" s="681">
        <f>BL29</f>
        <v>0.2857142857142857</v>
      </c>
      <c r="AF34" s="681">
        <f>BM29</f>
        <v>0</v>
      </c>
      <c r="AG34" s="681">
        <f>BN29</f>
        <v>0</v>
      </c>
      <c r="AI34" s="577" t="s">
        <v>420</v>
      </c>
      <c r="AJ34" s="704">
        <f>BQ29</f>
        <v>5</v>
      </c>
      <c r="AK34" s="704">
        <f>BR29</f>
        <v>2</v>
      </c>
      <c r="AL34" s="704">
        <f>BS29</f>
        <v>0</v>
      </c>
      <c r="AM34" s="704">
        <f>BT29</f>
        <v>0</v>
      </c>
      <c r="AN34" s="704">
        <f>BU29</f>
        <v>7</v>
      </c>
      <c r="BJ34" s="129" t="s">
        <v>436</v>
      </c>
      <c r="BK34" s="55">
        <f t="shared" si="4"/>
        <v>0</v>
      </c>
      <c r="BL34" s="56">
        <f t="shared" si="4"/>
        <v>0</v>
      </c>
      <c r="BM34" s="57">
        <f t="shared" si="4"/>
        <v>1</v>
      </c>
      <c r="BN34" s="57">
        <f t="shared" si="4"/>
        <v>0</v>
      </c>
      <c r="BP34" s="110" t="s">
        <v>436</v>
      </c>
      <c r="BQ34" s="301">
        <f>集計・資料②!BE51</f>
        <v>0</v>
      </c>
      <c r="BR34" s="302">
        <f>集計・資料②!BF51</f>
        <v>0</v>
      </c>
      <c r="BS34" s="306">
        <f>集計・資料②!BG51</f>
        <v>476</v>
      </c>
      <c r="BT34" s="749">
        <f>集計・資料②!BH51</f>
        <v>0</v>
      </c>
      <c r="BU34" s="311">
        <f t="shared" si="5"/>
        <v>476</v>
      </c>
    </row>
    <row r="35" spans="1:73" ht="13.5" thickTop="1" thickBot="1">
      <c r="A35" s="730"/>
      <c r="B35" s="731"/>
      <c r="C35" s="731"/>
      <c r="D35" s="731"/>
      <c r="E35" s="731"/>
      <c r="F35" s="731"/>
      <c r="G35" s="731"/>
      <c r="H35" s="731"/>
      <c r="I35" s="731"/>
      <c r="J35" s="731"/>
      <c r="K35" s="731"/>
      <c r="L35" s="731"/>
      <c r="M35" s="731"/>
      <c r="N35" s="731"/>
      <c r="O35" s="731"/>
      <c r="P35" s="731"/>
      <c r="Q35" s="731"/>
      <c r="R35" s="731"/>
      <c r="S35" s="731"/>
      <c r="T35" s="731"/>
      <c r="U35" s="731"/>
      <c r="V35" s="731"/>
      <c r="W35" s="731"/>
      <c r="X35" s="731"/>
      <c r="Y35" s="731"/>
      <c r="Z35" s="731"/>
      <c r="AA35" s="732"/>
      <c r="AC35" s="752"/>
      <c r="AI35" s="589" t="s">
        <v>556</v>
      </c>
      <c r="AJ35" s="704">
        <f>SUM(AJ29:AJ34)</f>
        <v>28</v>
      </c>
      <c r="AK35" s="704">
        <f>SUM(AK29:AK34)</f>
        <v>23</v>
      </c>
      <c r="AL35" s="704">
        <f>SUM(AL29:AL34)</f>
        <v>1020</v>
      </c>
      <c r="AM35" s="704">
        <f>SUM(AM29:AM34)</f>
        <v>2</v>
      </c>
      <c r="AN35" s="704">
        <f>SUM(AN29:AN34)</f>
        <v>1073</v>
      </c>
      <c r="BJ35" s="752"/>
      <c r="BP35" s="303" t="s">
        <v>556</v>
      </c>
      <c r="BQ35" s="482">
        <f>集計・資料②!BE53</f>
        <v>28</v>
      </c>
      <c r="BR35" s="483">
        <f>集計・資料②!BF53</f>
        <v>23</v>
      </c>
      <c r="BS35" s="328">
        <f>集計・資料②!BG53</f>
        <v>1020</v>
      </c>
      <c r="BT35" s="290">
        <f>集計・資料②!BH53</f>
        <v>2</v>
      </c>
      <c r="BU35" s="308">
        <f t="shared" si="5"/>
        <v>1073</v>
      </c>
    </row>
    <row r="36" spans="1:73">
      <c r="A36" s="730"/>
      <c r="B36" s="731"/>
      <c r="C36" s="731"/>
      <c r="D36" s="731"/>
      <c r="E36" s="731"/>
      <c r="F36" s="731"/>
      <c r="G36" s="731"/>
      <c r="H36" s="731"/>
      <c r="I36" s="731"/>
      <c r="J36" s="731"/>
      <c r="K36" s="731"/>
      <c r="L36" s="731"/>
      <c r="M36" s="731"/>
      <c r="N36" s="731"/>
      <c r="O36" s="731"/>
      <c r="P36" s="731"/>
      <c r="Q36" s="731"/>
      <c r="R36" s="731"/>
      <c r="S36" s="731"/>
      <c r="T36" s="731"/>
      <c r="U36" s="731"/>
      <c r="V36" s="731"/>
      <c r="W36" s="731"/>
      <c r="X36" s="731"/>
      <c r="Y36" s="731"/>
      <c r="Z36" s="731"/>
      <c r="AA36" s="732"/>
      <c r="AC36" s="282" t="s">
        <v>59</v>
      </c>
      <c r="AJ36" s="312"/>
      <c r="AK36" s="312"/>
      <c r="AN36" s="312"/>
      <c r="AO36" s="782"/>
      <c r="AP36" s="782"/>
      <c r="BQ36" s="312"/>
      <c r="BR36" s="312"/>
      <c r="BS36" s="312"/>
      <c r="BT36" s="312"/>
      <c r="BU36" s="312"/>
    </row>
    <row r="37" spans="1:73">
      <c r="A37" s="730"/>
      <c r="B37" s="731"/>
      <c r="C37" s="731"/>
      <c r="D37" s="731"/>
      <c r="E37" s="731"/>
      <c r="F37" s="731"/>
      <c r="G37" s="731"/>
      <c r="H37" s="731"/>
      <c r="I37" s="731"/>
      <c r="J37" s="731"/>
      <c r="K37" s="731"/>
      <c r="L37" s="731"/>
      <c r="M37" s="731"/>
      <c r="N37" s="731"/>
      <c r="O37" s="731"/>
      <c r="P37" s="731"/>
      <c r="Q37" s="731"/>
      <c r="R37" s="731"/>
      <c r="S37" s="731"/>
      <c r="T37" s="731"/>
      <c r="U37" s="731"/>
      <c r="V37" s="731"/>
      <c r="W37" s="731"/>
      <c r="X37" s="731"/>
      <c r="Y37" s="731"/>
      <c r="Z37" s="731"/>
      <c r="AA37" s="732"/>
      <c r="AJ37" s="705"/>
      <c r="AK37" s="705"/>
      <c r="AN37" s="705"/>
      <c r="AO37" s="783"/>
      <c r="AP37" s="782"/>
      <c r="BQ37" s="705"/>
      <c r="BR37" s="705"/>
      <c r="BS37" s="705"/>
      <c r="BT37" s="705"/>
      <c r="BU37" s="705"/>
    </row>
    <row r="38" spans="1:73">
      <c r="A38" s="730"/>
      <c r="B38" s="731"/>
      <c r="C38" s="731"/>
      <c r="D38" s="731"/>
      <c r="E38" s="731"/>
      <c r="F38" s="731"/>
      <c r="G38" s="731"/>
      <c r="H38" s="731"/>
      <c r="I38" s="731"/>
      <c r="J38" s="731"/>
      <c r="K38" s="731"/>
      <c r="L38" s="731"/>
      <c r="M38" s="731"/>
      <c r="N38" s="731"/>
      <c r="O38" s="731"/>
      <c r="P38" s="731"/>
      <c r="Q38" s="731"/>
      <c r="R38" s="731"/>
      <c r="S38" s="731"/>
      <c r="T38" s="731"/>
      <c r="U38" s="731"/>
      <c r="V38" s="731"/>
      <c r="W38" s="731"/>
      <c r="X38" s="731"/>
      <c r="Y38" s="731"/>
      <c r="Z38" s="731"/>
      <c r="AA38" s="732"/>
      <c r="AJ38" s="312"/>
      <c r="AK38" s="312"/>
      <c r="AN38" s="312"/>
      <c r="AO38" s="782"/>
      <c r="AP38" s="782"/>
      <c r="BQ38" s="312"/>
      <c r="BR38" s="312"/>
      <c r="BS38" s="312"/>
      <c r="BT38" s="312"/>
      <c r="BU38" s="312"/>
    </row>
    <row r="39" spans="1:73">
      <c r="A39" s="730"/>
      <c r="B39" s="731"/>
      <c r="C39" s="731"/>
      <c r="D39" s="731"/>
      <c r="E39" s="731"/>
      <c r="F39" s="731"/>
      <c r="G39" s="731"/>
      <c r="H39" s="731"/>
      <c r="I39" s="731"/>
      <c r="J39" s="731"/>
      <c r="K39" s="731"/>
      <c r="L39" s="731"/>
      <c r="M39" s="731"/>
      <c r="N39" s="731"/>
      <c r="O39" s="731"/>
      <c r="P39" s="731"/>
      <c r="Q39" s="731"/>
      <c r="R39" s="731"/>
      <c r="S39" s="731"/>
      <c r="T39" s="731"/>
      <c r="U39" s="731"/>
      <c r="V39" s="731"/>
      <c r="W39" s="731"/>
      <c r="X39" s="731"/>
      <c r="Y39" s="731"/>
      <c r="Z39" s="731"/>
      <c r="AA39" s="732"/>
      <c r="AJ39" s="705"/>
      <c r="AK39" s="705"/>
      <c r="AN39" s="705"/>
      <c r="AO39" s="783"/>
      <c r="AP39" s="782"/>
      <c r="BQ39" s="705"/>
      <c r="BR39" s="705"/>
      <c r="BS39" s="705"/>
      <c r="BT39" s="705"/>
      <c r="BU39" s="705"/>
    </row>
    <row r="40" spans="1:73">
      <c r="A40" s="730"/>
      <c r="B40" s="731"/>
      <c r="C40" s="731"/>
      <c r="D40" s="731"/>
      <c r="E40" s="731"/>
      <c r="F40" s="731"/>
      <c r="G40" s="731"/>
      <c r="H40" s="731"/>
      <c r="I40" s="731"/>
      <c r="J40" s="731"/>
      <c r="K40" s="731"/>
      <c r="L40" s="731"/>
      <c r="M40" s="731"/>
      <c r="N40" s="731"/>
      <c r="O40" s="731"/>
      <c r="P40" s="731"/>
      <c r="Q40" s="731"/>
      <c r="R40" s="731"/>
      <c r="S40" s="731"/>
      <c r="T40" s="731"/>
      <c r="U40" s="731"/>
      <c r="V40" s="731"/>
      <c r="W40" s="731"/>
      <c r="X40" s="731"/>
      <c r="Y40" s="731"/>
      <c r="Z40" s="731"/>
      <c r="AA40" s="732"/>
      <c r="AJ40" s="312"/>
      <c r="AK40" s="312"/>
      <c r="AN40" s="312"/>
      <c r="AO40" s="782"/>
      <c r="AP40" s="782"/>
      <c r="BQ40" s="312"/>
      <c r="BR40" s="312"/>
      <c r="BS40" s="312"/>
      <c r="BT40" s="312"/>
      <c r="BU40" s="312"/>
    </row>
    <row r="41" spans="1:73">
      <c r="A41" s="730"/>
      <c r="B41" s="731"/>
      <c r="C41" s="731"/>
      <c r="D41" s="731"/>
      <c r="E41" s="731"/>
      <c r="F41" s="731"/>
      <c r="G41" s="731"/>
      <c r="H41" s="731"/>
      <c r="I41" s="731"/>
      <c r="J41" s="731"/>
      <c r="K41" s="731"/>
      <c r="L41" s="731"/>
      <c r="M41" s="731"/>
      <c r="N41" s="731"/>
      <c r="O41" s="731"/>
      <c r="P41" s="731"/>
      <c r="Q41" s="731"/>
      <c r="R41" s="731"/>
      <c r="S41" s="731"/>
      <c r="T41" s="731"/>
      <c r="U41" s="731"/>
      <c r="V41" s="731"/>
      <c r="W41" s="731"/>
      <c r="X41" s="731"/>
      <c r="Y41" s="731"/>
      <c r="Z41" s="731"/>
      <c r="AA41" s="732"/>
      <c r="AJ41" s="705"/>
      <c r="AK41" s="705"/>
      <c r="AN41" s="705"/>
      <c r="AO41" s="783"/>
      <c r="AP41" s="782"/>
      <c r="BQ41" s="705"/>
      <c r="BR41" s="705"/>
      <c r="BS41" s="705"/>
      <c r="BT41" s="705"/>
      <c r="BU41" s="705"/>
    </row>
    <row r="42" spans="1:73">
      <c r="A42" s="730"/>
      <c r="B42" s="731"/>
      <c r="C42" s="731"/>
      <c r="D42" s="731"/>
      <c r="E42" s="731"/>
      <c r="F42" s="731"/>
      <c r="G42" s="731"/>
      <c r="H42" s="731"/>
      <c r="I42" s="731"/>
      <c r="J42" s="731"/>
      <c r="K42" s="731"/>
      <c r="L42" s="731"/>
      <c r="M42" s="731"/>
      <c r="N42" s="731"/>
      <c r="O42" s="731"/>
      <c r="P42" s="731"/>
      <c r="Q42" s="731"/>
      <c r="R42" s="731"/>
      <c r="S42" s="731"/>
      <c r="T42" s="731"/>
      <c r="U42" s="731"/>
      <c r="V42" s="731"/>
      <c r="W42" s="731"/>
      <c r="X42" s="731"/>
      <c r="Y42" s="731"/>
      <c r="Z42" s="731"/>
      <c r="AA42" s="732"/>
      <c r="AJ42" s="312"/>
      <c r="AK42" s="312"/>
      <c r="AN42" s="312"/>
      <c r="AO42" s="782"/>
      <c r="AP42" s="782"/>
      <c r="BQ42" s="312"/>
      <c r="BR42" s="312"/>
      <c r="BS42" s="312"/>
      <c r="BT42" s="312"/>
      <c r="BU42" s="312"/>
    </row>
    <row r="43" spans="1:73">
      <c r="A43" s="730"/>
      <c r="B43" s="731"/>
      <c r="C43" s="731"/>
      <c r="D43" s="731"/>
      <c r="E43" s="731"/>
      <c r="F43" s="731"/>
      <c r="G43" s="731"/>
      <c r="H43" s="731"/>
      <c r="I43" s="731"/>
      <c r="J43" s="731"/>
      <c r="K43" s="731"/>
      <c r="L43" s="731"/>
      <c r="M43" s="731"/>
      <c r="N43" s="731"/>
      <c r="O43" s="731"/>
      <c r="P43" s="731"/>
      <c r="Q43" s="731"/>
      <c r="R43" s="731"/>
      <c r="S43" s="731"/>
      <c r="T43" s="731"/>
      <c r="U43" s="731"/>
      <c r="V43" s="731"/>
      <c r="W43" s="731"/>
      <c r="X43" s="731"/>
      <c r="Y43" s="731"/>
      <c r="Z43" s="731"/>
      <c r="AA43" s="732"/>
      <c r="AJ43" s="312"/>
      <c r="AK43" s="312"/>
      <c r="AN43" s="312"/>
      <c r="AO43" s="783"/>
      <c r="AP43" s="782"/>
      <c r="BQ43" s="312"/>
      <c r="BR43" s="312"/>
      <c r="BS43" s="312"/>
      <c r="BT43" s="312"/>
      <c r="BU43" s="312"/>
    </row>
    <row r="44" spans="1:73">
      <c r="A44" s="730"/>
      <c r="B44" s="731"/>
      <c r="C44" s="731"/>
      <c r="D44" s="731"/>
      <c r="E44" s="731"/>
      <c r="F44" s="731"/>
      <c r="G44" s="731"/>
      <c r="H44" s="731"/>
      <c r="I44" s="731"/>
      <c r="J44" s="731"/>
      <c r="K44" s="731"/>
      <c r="L44" s="731"/>
      <c r="M44" s="731"/>
      <c r="N44" s="731"/>
      <c r="O44" s="731"/>
      <c r="P44" s="731"/>
      <c r="Q44" s="731"/>
      <c r="R44" s="731"/>
      <c r="S44" s="731"/>
      <c r="T44" s="731"/>
      <c r="U44" s="731"/>
      <c r="V44" s="731"/>
      <c r="W44" s="731"/>
      <c r="X44" s="731"/>
      <c r="Y44" s="731"/>
      <c r="Z44" s="731"/>
      <c r="AA44" s="732"/>
      <c r="AJ44" s="312"/>
      <c r="AK44" s="312"/>
      <c r="AN44" s="312"/>
      <c r="AO44" s="782"/>
      <c r="AP44" s="782"/>
      <c r="BQ44" s="312"/>
      <c r="BR44" s="312"/>
      <c r="BS44" s="312"/>
      <c r="BT44" s="312"/>
      <c r="BU44" s="312"/>
    </row>
    <row r="45" spans="1:73">
      <c r="A45" s="730"/>
      <c r="B45" s="731"/>
      <c r="C45" s="731"/>
      <c r="D45" s="731"/>
      <c r="E45" s="731"/>
      <c r="F45" s="731"/>
      <c r="G45" s="731"/>
      <c r="H45" s="731"/>
      <c r="I45" s="731"/>
      <c r="J45" s="731"/>
      <c r="K45" s="731"/>
      <c r="L45" s="731"/>
      <c r="M45" s="731"/>
      <c r="N45" s="731"/>
      <c r="O45" s="731"/>
      <c r="P45" s="731"/>
      <c r="Q45" s="731"/>
      <c r="R45" s="731"/>
      <c r="S45" s="731"/>
      <c r="T45" s="731"/>
      <c r="U45" s="731"/>
      <c r="V45" s="731"/>
      <c r="W45" s="731"/>
      <c r="X45" s="731"/>
      <c r="Y45" s="731"/>
      <c r="Z45" s="731"/>
      <c r="AA45" s="732"/>
      <c r="AJ45" s="312"/>
      <c r="AK45" s="312"/>
      <c r="AN45" s="312"/>
      <c r="AO45" s="783"/>
      <c r="AP45" s="782"/>
      <c r="BQ45" s="312"/>
      <c r="BR45" s="312"/>
      <c r="BS45" s="312"/>
      <c r="BT45" s="312"/>
      <c r="BU45" s="312"/>
    </row>
    <row r="46" spans="1:73">
      <c r="A46" s="730"/>
      <c r="B46" s="731"/>
      <c r="C46" s="731"/>
      <c r="D46" s="731"/>
      <c r="E46" s="731"/>
      <c r="F46" s="731"/>
      <c r="G46" s="731"/>
      <c r="H46" s="731"/>
      <c r="I46" s="731"/>
      <c r="J46" s="731"/>
      <c r="K46" s="731"/>
      <c r="L46" s="731"/>
      <c r="M46" s="731"/>
      <c r="N46" s="731"/>
      <c r="O46" s="731"/>
      <c r="P46" s="731"/>
      <c r="Q46" s="731"/>
      <c r="R46" s="731"/>
      <c r="S46" s="731"/>
      <c r="T46" s="731"/>
      <c r="U46" s="731"/>
      <c r="V46" s="731"/>
      <c r="W46" s="731"/>
      <c r="X46" s="731"/>
      <c r="Y46" s="731"/>
      <c r="Z46" s="731"/>
      <c r="AA46" s="732"/>
      <c r="AO46" s="782"/>
      <c r="AP46" s="782"/>
    </row>
    <row r="47" spans="1:73">
      <c r="A47" s="730"/>
      <c r="B47" s="731"/>
      <c r="C47" s="731"/>
      <c r="D47" s="731"/>
      <c r="E47" s="731"/>
      <c r="F47" s="731"/>
      <c r="G47" s="731"/>
      <c r="H47" s="731"/>
      <c r="I47" s="731"/>
      <c r="J47" s="731"/>
      <c r="K47" s="731"/>
      <c r="L47" s="731"/>
      <c r="M47" s="731"/>
      <c r="N47" s="731"/>
      <c r="O47" s="731"/>
      <c r="P47" s="731"/>
      <c r="Q47" s="731"/>
      <c r="R47" s="731"/>
      <c r="S47" s="731"/>
      <c r="T47" s="731"/>
      <c r="U47" s="731"/>
      <c r="V47" s="731"/>
      <c r="W47" s="731"/>
      <c r="X47" s="731"/>
      <c r="Y47" s="731"/>
      <c r="Z47" s="731"/>
      <c r="AA47" s="732"/>
      <c r="AO47" s="783"/>
      <c r="AP47" s="782"/>
    </row>
    <row r="48" spans="1:73">
      <c r="A48" s="730"/>
      <c r="B48" s="731"/>
      <c r="C48" s="731"/>
      <c r="D48" s="731"/>
      <c r="E48" s="731"/>
      <c r="F48" s="731"/>
      <c r="G48" s="731"/>
      <c r="H48" s="731"/>
      <c r="I48" s="731"/>
      <c r="J48" s="731"/>
      <c r="K48" s="731"/>
      <c r="L48" s="731"/>
      <c r="M48" s="731"/>
      <c r="N48" s="731"/>
      <c r="O48" s="731"/>
      <c r="P48" s="731"/>
      <c r="Q48" s="731"/>
      <c r="R48" s="731"/>
      <c r="S48" s="731"/>
      <c r="T48" s="731"/>
      <c r="U48" s="731"/>
      <c r="V48" s="731"/>
      <c r="W48" s="731"/>
      <c r="X48" s="731"/>
      <c r="Y48" s="731"/>
      <c r="Z48" s="731"/>
      <c r="AA48" s="732"/>
      <c r="AO48" s="782"/>
      <c r="AP48" s="782"/>
    </row>
    <row r="49" spans="1:42">
      <c r="A49" s="730"/>
      <c r="B49" s="731"/>
      <c r="C49" s="731"/>
      <c r="D49" s="731"/>
      <c r="E49" s="731"/>
      <c r="F49" s="731"/>
      <c r="G49" s="731"/>
      <c r="H49" s="731"/>
      <c r="I49" s="731"/>
      <c r="J49" s="731"/>
      <c r="K49" s="731"/>
      <c r="L49" s="731"/>
      <c r="M49" s="731"/>
      <c r="N49" s="731"/>
      <c r="O49" s="731"/>
      <c r="P49" s="731"/>
      <c r="Q49" s="731"/>
      <c r="R49" s="731"/>
      <c r="S49" s="731"/>
      <c r="T49" s="731"/>
      <c r="U49" s="731"/>
      <c r="V49" s="731"/>
      <c r="W49" s="731"/>
      <c r="X49" s="731"/>
      <c r="Y49" s="731"/>
      <c r="Z49" s="731"/>
      <c r="AA49" s="732"/>
      <c r="AO49" s="783"/>
      <c r="AP49" s="782"/>
    </row>
    <row r="50" spans="1:42">
      <c r="A50" s="730"/>
      <c r="B50" s="731"/>
      <c r="C50" s="731"/>
      <c r="D50" s="731"/>
      <c r="E50" s="731"/>
      <c r="F50" s="731"/>
      <c r="G50" s="731"/>
      <c r="H50" s="731"/>
      <c r="I50" s="731"/>
      <c r="J50" s="731"/>
      <c r="K50" s="731"/>
      <c r="L50" s="731"/>
      <c r="M50" s="731"/>
      <c r="N50" s="731"/>
      <c r="O50" s="731"/>
      <c r="P50" s="731"/>
      <c r="Q50" s="731"/>
      <c r="R50" s="731"/>
      <c r="S50" s="731"/>
      <c r="T50" s="731"/>
      <c r="U50" s="731"/>
      <c r="V50" s="731"/>
      <c r="W50" s="731"/>
      <c r="X50" s="731"/>
      <c r="Y50" s="731"/>
      <c r="Z50" s="731"/>
      <c r="AA50" s="732"/>
      <c r="AO50" s="782"/>
      <c r="AP50" s="782"/>
    </row>
    <row r="51" spans="1:42">
      <c r="A51" s="730"/>
      <c r="B51" s="731"/>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2"/>
      <c r="AO51" s="783"/>
      <c r="AP51" s="782"/>
    </row>
    <row r="52" spans="1:42">
      <c r="A52" s="730"/>
      <c r="B52" s="731"/>
      <c r="C52" s="731"/>
      <c r="D52" s="731"/>
      <c r="E52" s="731"/>
      <c r="F52" s="731"/>
      <c r="G52" s="731"/>
      <c r="H52" s="731"/>
      <c r="I52" s="731"/>
      <c r="J52" s="731"/>
      <c r="K52" s="731"/>
      <c r="L52" s="731"/>
      <c r="M52" s="731"/>
      <c r="N52" s="731"/>
      <c r="O52" s="731"/>
      <c r="P52" s="731"/>
      <c r="Q52" s="731"/>
      <c r="R52" s="731"/>
      <c r="S52" s="731"/>
      <c r="T52" s="731"/>
      <c r="U52" s="731"/>
      <c r="V52" s="731"/>
      <c r="W52" s="731"/>
      <c r="X52" s="731"/>
      <c r="Y52" s="731"/>
      <c r="Z52" s="731"/>
      <c r="AA52" s="732"/>
      <c r="AO52" s="782"/>
      <c r="AP52" s="782"/>
    </row>
    <row r="53" spans="1:42">
      <c r="A53" s="736"/>
      <c r="B53" s="737"/>
      <c r="C53" s="737"/>
      <c r="D53" s="737"/>
      <c r="E53" s="737"/>
      <c r="F53" s="737"/>
      <c r="G53" s="737"/>
      <c r="H53" s="737"/>
      <c r="I53" s="737"/>
      <c r="J53" s="737"/>
      <c r="K53" s="737"/>
      <c r="L53" s="737"/>
      <c r="M53" s="737"/>
      <c r="N53" s="737"/>
      <c r="O53" s="737"/>
      <c r="P53" s="737"/>
      <c r="Q53" s="737"/>
      <c r="R53" s="737"/>
      <c r="S53" s="737"/>
      <c r="T53" s="737"/>
      <c r="U53" s="737"/>
      <c r="V53" s="737"/>
      <c r="W53" s="737"/>
      <c r="X53" s="737"/>
      <c r="Y53" s="737"/>
      <c r="Z53" s="737"/>
      <c r="AA53" s="738"/>
      <c r="AO53" s="783"/>
      <c r="AP53" s="782"/>
    </row>
    <row r="54" spans="1:42">
      <c r="A54" s="731"/>
      <c r="B54" s="731"/>
      <c r="C54" s="731"/>
      <c r="D54" s="731"/>
      <c r="E54" s="731"/>
      <c r="F54" s="731"/>
      <c r="G54" s="731"/>
      <c r="H54" s="731"/>
      <c r="I54" s="731"/>
      <c r="J54" s="731"/>
      <c r="K54" s="731"/>
      <c r="L54" s="731"/>
      <c r="M54" s="731"/>
      <c r="N54" s="731"/>
      <c r="O54" s="731"/>
      <c r="P54" s="731"/>
      <c r="Q54" s="731"/>
      <c r="R54" s="731"/>
      <c r="S54" s="731"/>
      <c r="T54" s="731"/>
      <c r="U54" s="731"/>
      <c r="V54" s="731"/>
      <c r="W54" s="731"/>
      <c r="X54" s="731"/>
      <c r="Y54" s="731"/>
      <c r="Z54" s="731"/>
      <c r="AA54" s="731"/>
      <c r="AO54" s="782"/>
      <c r="AP54" s="782"/>
    </row>
  </sheetData>
  <mergeCells count="4">
    <mergeCell ref="A1:B1"/>
    <mergeCell ref="V1:AA1"/>
    <mergeCell ref="B5:M16"/>
    <mergeCell ref="AP15:BA28"/>
  </mergeCells>
  <phoneticPr fontId="9"/>
  <conditionalFormatting sqref="AD11:AD22">
    <cfRule type="top10" dxfId="0" priority="1" rank="1"/>
  </conditionalFormatting>
  <pageMargins left="0.75" right="0.75" top="1" bottom="1" header="0.51200000000000001" footer="0.51200000000000001"/>
  <pageSetup paperSize="9" scale="88" orientation="portrait" r:id="rId1"/>
  <headerFooter alignWithMargins="0"/>
  <colBreaks count="2" manualBreakCount="2">
    <brk id="27" max="1048575" man="1"/>
    <brk id="60" max="52"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D00-000000000000}">
          <x14:formula1>
            <xm:f>業種リスト!$A$2:$A$14</xm:f>
          </x14:formula1>
          <xm:sqref>AR6:AT6</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1">
    <tabColor indexed="53"/>
  </sheetPr>
  <dimension ref="A1:FI683"/>
  <sheetViews>
    <sheetView tabSelected="1" view="pageBreakPreview" zoomScale="78" zoomScaleNormal="100" zoomScaleSheetLayoutView="78" workbookViewId="0">
      <pane xSplit="1" ySplit="1" topLeftCell="B2" activePane="bottomRight" state="frozen"/>
      <selection activeCell="B3" sqref="B3:M17"/>
      <selection pane="topRight" activeCell="B3" sqref="B3:M17"/>
      <selection pane="bottomLeft" activeCell="B3" sqref="B3:M17"/>
      <selection pane="bottomRight" activeCell="DQ1" sqref="DQ1:DQ1048576"/>
    </sheetView>
  </sheetViews>
  <sheetFormatPr defaultColWidth="11.140625" defaultRowHeight="10.5"/>
  <cols>
    <col min="1" max="1" width="9.28515625" style="9" customWidth="1"/>
    <col min="2" max="2" width="5.85546875" style="9" customWidth="1"/>
    <col min="3" max="3" width="6.85546875" style="9" customWidth="1"/>
    <col min="4" max="5" width="7.28515625" style="9" customWidth="1"/>
    <col min="6" max="6" width="6.42578125" style="15" customWidth="1"/>
    <col min="7" max="7" width="10.28515625" style="15" customWidth="1"/>
    <col min="8" max="8" width="11.7109375" style="15" customWidth="1"/>
    <col min="9" max="11" width="10.28515625" style="15" customWidth="1"/>
    <col min="12" max="20" width="6.42578125" style="15" customWidth="1"/>
    <col min="21" max="22" width="5.7109375" style="15" customWidth="1"/>
    <col min="23" max="23" width="7.140625" style="9" customWidth="1"/>
    <col min="24" max="31" width="8.7109375" style="9" customWidth="1"/>
    <col min="32" max="44" width="7" style="9" customWidth="1"/>
    <col min="45" max="45" width="10.42578125" style="9" customWidth="1"/>
    <col min="46" max="47" width="8.5703125" style="9" customWidth="1"/>
    <col min="48" max="51" width="6.28515625" style="9" customWidth="1"/>
    <col min="52" max="55" width="7" style="5" customWidth="1"/>
    <col min="56" max="56" width="7.85546875" style="5" customWidth="1"/>
    <col min="57" max="67" width="7.7109375" style="5" customWidth="1"/>
    <col min="68" max="75" width="6.140625" style="9" customWidth="1"/>
    <col min="76" max="76" width="7.85546875" style="9" customWidth="1"/>
    <col min="77" max="78" width="7.5703125" style="9" customWidth="1"/>
    <col min="79" max="79" width="8.28515625" style="9" customWidth="1"/>
    <col min="80" max="80" width="9" style="9" customWidth="1"/>
    <col min="81" max="85" width="7.5703125" style="9" customWidth="1"/>
    <col min="86" max="86" width="8.42578125" style="9" customWidth="1"/>
    <col min="87" max="87" width="7.5703125" style="9" customWidth="1"/>
    <col min="88" max="88" width="7.7109375" style="9" customWidth="1"/>
    <col min="89" max="91" width="6.85546875" style="9" customWidth="1"/>
    <col min="92" max="92" width="7.7109375" style="9" customWidth="1"/>
    <col min="93" max="95" width="9.7109375" style="9" customWidth="1"/>
    <col min="96" max="96" width="11.42578125" style="9" customWidth="1"/>
    <col min="97" max="98" width="9.7109375" style="9" customWidth="1"/>
    <col min="99" max="99" width="10.7109375" style="9" customWidth="1"/>
    <col min="100" max="100" width="10.85546875" style="9" customWidth="1"/>
    <col min="101" max="101" width="11.7109375" style="9" customWidth="1"/>
    <col min="102" max="103" width="9.7109375" style="9" customWidth="1"/>
    <col min="104" max="104" width="11.5703125" style="9" customWidth="1"/>
    <col min="105" max="111" width="9.7109375" style="9" customWidth="1"/>
    <col min="112" max="120" width="12.7109375" style="9" customWidth="1"/>
    <col min="121" max="126" width="7" style="9" customWidth="1"/>
    <col min="127" max="127" width="9" style="9" customWidth="1"/>
    <col min="128" max="132" width="7" style="9" customWidth="1"/>
    <col min="133" max="140" width="6" style="9" customWidth="1"/>
    <col min="141" max="141" width="4.5703125" style="9" customWidth="1"/>
    <col min="142" max="149" width="6.28515625" style="9" customWidth="1"/>
    <col min="150" max="163" width="11.7109375" style="9" customWidth="1"/>
    <col min="164" max="164" width="11.85546875" style="9" customWidth="1"/>
    <col min="165" max="16384" width="11.140625" style="9"/>
  </cols>
  <sheetData>
    <row r="1" spans="1:164" s="431" customFormat="1" ht="14.25" customHeight="1">
      <c r="A1" s="607"/>
      <c r="B1" s="608"/>
      <c r="C1" s="812"/>
      <c r="D1" s="609" t="s">
        <v>447</v>
      </c>
      <c r="E1" s="610"/>
      <c r="F1" s="611" t="s">
        <v>377</v>
      </c>
      <c r="G1" s="612"/>
      <c r="H1" s="612"/>
      <c r="I1" s="613"/>
      <c r="J1" s="614"/>
      <c r="K1" s="615"/>
      <c r="L1" s="616"/>
      <c r="M1" s="617"/>
      <c r="N1" s="617"/>
      <c r="O1" s="617"/>
      <c r="P1" s="617"/>
      <c r="Q1" s="617"/>
      <c r="R1" s="617"/>
      <c r="S1" s="616"/>
      <c r="T1" s="616"/>
      <c r="U1" s="611" t="s">
        <v>440</v>
      </c>
      <c r="V1" s="612"/>
      <c r="W1" s="609" t="s">
        <v>388</v>
      </c>
      <c r="X1" s="618"/>
      <c r="Y1" s="618"/>
      <c r="Z1" s="618"/>
      <c r="AA1" s="610"/>
      <c r="AB1" s="619"/>
      <c r="AC1" s="607"/>
      <c r="AD1" s="607"/>
      <c r="AE1" s="607"/>
      <c r="AF1" s="609" t="s">
        <v>10</v>
      </c>
      <c r="AG1" s="618"/>
      <c r="AH1" s="618"/>
      <c r="AI1" s="618"/>
      <c r="AJ1" s="610"/>
      <c r="AK1" s="822"/>
      <c r="AL1" s="823"/>
      <c r="AM1" s="609" t="s">
        <v>10</v>
      </c>
      <c r="AN1" s="618"/>
      <c r="AO1" s="618"/>
      <c r="AP1" s="618"/>
      <c r="AQ1" s="610"/>
      <c r="AR1" s="619"/>
      <c r="AS1" s="609" t="s">
        <v>441</v>
      </c>
      <c r="AT1" s="618"/>
      <c r="AU1" s="618"/>
      <c r="AV1" s="609" t="s">
        <v>172</v>
      </c>
      <c r="AW1" s="618"/>
      <c r="AX1" s="618"/>
      <c r="AY1" s="610"/>
      <c r="AZ1" s="609" t="s">
        <v>390</v>
      </c>
      <c r="BA1" s="618"/>
      <c r="BB1" s="618"/>
      <c r="BC1" s="610"/>
      <c r="BD1" s="619"/>
      <c r="BE1" s="607"/>
      <c r="BF1" s="607"/>
      <c r="BG1" s="607"/>
      <c r="BH1" s="607"/>
      <c r="BI1" s="607"/>
      <c r="BJ1" s="607"/>
      <c r="BK1" s="609" t="s">
        <v>390</v>
      </c>
      <c r="BL1" s="618"/>
      <c r="BM1" s="618"/>
      <c r="BN1" s="610"/>
      <c r="BO1" s="607"/>
      <c r="BP1" s="609" t="s">
        <v>442</v>
      </c>
      <c r="BQ1" s="618"/>
      <c r="BR1" s="618"/>
      <c r="BS1" s="618"/>
      <c r="BT1" s="949"/>
      <c r="BU1" s="619"/>
      <c r="BV1" s="607"/>
      <c r="BW1" s="607"/>
      <c r="BX1" s="609" t="s">
        <v>53</v>
      </c>
      <c r="BY1" s="618"/>
      <c r="BZ1" s="618"/>
      <c r="CA1" s="610"/>
      <c r="CB1" s="607"/>
      <c r="CC1" s="607"/>
      <c r="CD1" s="607"/>
      <c r="CE1" s="607"/>
      <c r="CF1" s="607"/>
      <c r="CG1" s="607"/>
      <c r="CH1" s="607"/>
      <c r="CI1" s="607"/>
      <c r="CJ1" s="609" t="s">
        <v>535</v>
      </c>
      <c r="CK1" s="618"/>
      <c r="CL1" s="618"/>
      <c r="CM1" s="618"/>
      <c r="CN1" s="610"/>
      <c r="CO1" s="619"/>
      <c r="CP1" s="619"/>
      <c r="CQ1" s="619"/>
      <c r="CR1" s="619"/>
      <c r="CS1" s="619"/>
      <c r="CT1" s="607"/>
      <c r="CU1" s="607"/>
      <c r="CV1" s="607"/>
      <c r="CW1" s="607"/>
      <c r="CX1" s="609" t="s">
        <v>24</v>
      </c>
      <c r="CY1" s="618"/>
      <c r="CZ1" s="618"/>
      <c r="DA1" s="618"/>
      <c r="DB1" s="610"/>
      <c r="DC1" s="607"/>
      <c r="DD1" s="607"/>
      <c r="DE1" s="607"/>
      <c r="DF1" s="607"/>
      <c r="DG1" s="607"/>
      <c r="DH1" s="609" t="s">
        <v>24</v>
      </c>
      <c r="DI1" s="618"/>
      <c r="DJ1" s="618"/>
      <c r="DK1" s="618"/>
      <c r="DL1" s="610"/>
      <c r="DM1" s="607"/>
      <c r="DN1" s="607"/>
      <c r="DO1" s="607"/>
      <c r="DP1" s="607"/>
      <c r="DQ1" s="609" t="s">
        <v>346</v>
      </c>
      <c r="DR1" s="618"/>
      <c r="DS1" s="618"/>
      <c r="DT1" s="610"/>
      <c r="DU1" s="619"/>
      <c r="DV1" s="619"/>
      <c r="DW1" s="607"/>
      <c r="DX1" s="607"/>
      <c r="DY1" s="607"/>
      <c r="DZ1" s="607"/>
      <c r="EA1" s="607"/>
      <c r="EB1" s="607"/>
      <c r="EC1" s="609" t="s">
        <v>661</v>
      </c>
      <c r="ED1" s="618"/>
      <c r="EE1" s="618"/>
      <c r="EF1" s="618"/>
      <c r="EG1" s="610"/>
      <c r="EH1" s="607"/>
      <c r="EI1" s="607"/>
      <c r="EJ1" s="607"/>
      <c r="EK1" s="607"/>
      <c r="EL1" s="607"/>
      <c r="EM1" s="607"/>
      <c r="EN1" s="607"/>
      <c r="EO1" s="607"/>
      <c r="EP1" s="607"/>
      <c r="EQ1" s="607"/>
      <c r="ER1" s="607"/>
      <c r="ES1" s="607"/>
      <c r="ET1" s="609" t="s">
        <v>659</v>
      </c>
      <c r="EU1" s="618"/>
      <c r="EV1" s="618"/>
      <c r="EW1" s="618"/>
      <c r="EX1" s="618"/>
      <c r="EY1" s="618"/>
      <c r="EZ1" s="610"/>
      <c r="FA1" s="609" t="s">
        <v>656</v>
      </c>
      <c r="FB1" s="618"/>
      <c r="FC1" s="618"/>
      <c r="FD1" s="618"/>
      <c r="FE1" s="618"/>
      <c r="FF1" s="618"/>
      <c r="FG1" s="610"/>
      <c r="FH1" s="619"/>
    </row>
    <row r="2" spans="1:164" s="431" customFormat="1" ht="14.25" customHeight="1">
      <c r="A2" s="607"/>
      <c r="B2" s="608"/>
      <c r="C2" s="812"/>
      <c r="D2" s="947" t="s">
        <v>195</v>
      </c>
      <c r="E2" s="948"/>
      <c r="F2" s="620" t="s">
        <v>376</v>
      </c>
      <c r="G2" s="621"/>
      <c r="H2" s="621"/>
      <c r="I2" s="622"/>
      <c r="J2" s="614"/>
      <c r="K2" s="615"/>
      <c r="L2" s="616"/>
      <c r="M2" s="615"/>
      <c r="N2" s="615"/>
      <c r="O2" s="615"/>
      <c r="P2" s="615"/>
      <c r="Q2" s="615"/>
      <c r="R2" s="615"/>
      <c r="S2" s="623"/>
      <c r="T2" s="623"/>
      <c r="U2" s="983" t="s">
        <v>378</v>
      </c>
      <c r="V2" s="984"/>
      <c r="W2" s="624" t="s">
        <v>387</v>
      </c>
      <c r="X2" s="625"/>
      <c r="Y2" s="625"/>
      <c r="Z2" s="625"/>
      <c r="AA2" s="626"/>
      <c r="AB2" s="619"/>
      <c r="AC2" s="607"/>
      <c r="AD2" s="607"/>
      <c r="AE2" s="607"/>
      <c r="AF2" s="624" t="s">
        <v>790</v>
      </c>
      <c r="AG2" s="625"/>
      <c r="AH2" s="625"/>
      <c r="AI2" s="625"/>
      <c r="AJ2" s="626"/>
      <c r="AK2" s="619"/>
      <c r="AL2" s="619"/>
      <c r="AM2" s="624" t="s">
        <v>783</v>
      </c>
      <c r="AN2" s="625"/>
      <c r="AO2" s="625"/>
      <c r="AP2" s="625"/>
      <c r="AQ2" s="626"/>
      <c r="AR2" s="619"/>
      <c r="AS2" s="624" t="s">
        <v>337</v>
      </c>
      <c r="AT2" s="625"/>
      <c r="AU2" s="625"/>
      <c r="AV2" s="624" t="s">
        <v>338</v>
      </c>
      <c r="AW2" s="625"/>
      <c r="AX2" s="625"/>
      <c r="AY2" s="626"/>
      <c r="AZ2" s="624" t="s">
        <v>173</v>
      </c>
      <c r="BA2" s="625"/>
      <c r="BB2" s="625"/>
      <c r="BC2" s="626"/>
      <c r="BD2" s="619"/>
      <c r="BE2" s="607"/>
      <c r="BF2" s="607"/>
      <c r="BG2" s="607"/>
      <c r="BH2" s="607"/>
      <c r="BI2" s="607"/>
      <c r="BJ2" s="607"/>
      <c r="BK2" s="624" t="s">
        <v>174</v>
      </c>
      <c r="BL2" s="625"/>
      <c r="BM2" s="625"/>
      <c r="BN2" s="626"/>
      <c r="BO2" s="607"/>
      <c r="BP2" s="624" t="s">
        <v>391</v>
      </c>
      <c r="BQ2" s="625"/>
      <c r="BR2" s="625"/>
      <c r="BS2" s="625"/>
      <c r="BT2" s="950"/>
      <c r="BU2" s="619"/>
      <c r="BV2" s="607"/>
      <c r="BW2" s="607"/>
      <c r="BX2" s="624" t="s">
        <v>393</v>
      </c>
      <c r="BY2" s="625"/>
      <c r="BZ2" s="625"/>
      <c r="CA2" s="626"/>
      <c r="CB2" s="607"/>
      <c r="CC2" s="607"/>
      <c r="CD2" s="607"/>
      <c r="CE2" s="607"/>
      <c r="CF2" s="607"/>
      <c r="CG2" s="607"/>
      <c r="CH2" s="607"/>
      <c r="CI2" s="607"/>
      <c r="CJ2" s="624" t="s">
        <v>54</v>
      </c>
      <c r="CK2" s="625"/>
      <c r="CL2" s="625"/>
      <c r="CM2" s="625"/>
      <c r="CN2" s="626"/>
      <c r="CO2" s="619"/>
      <c r="CP2" s="619"/>
      <c r="CQ2" s="619"/>
      <c r="CR2" s="619"/>
      <c r="CS2" s="619"/>
      <c r="CT2" s="607"/>
      <c r="CU2" s="607"/>
      <c r="CV2" s="607"/>
      <c r="CW2" s="607"/>
      <c r="CX2" s="624" t="s">
        <v>148</v>
      </c>
      <c r="CY2" s="625"/>
      <c r="CZ2" s="625"/>
      <c r="DA2" s="625"/>
      <c r="DB2" s="626"/>
      <c r="DC2" s="607"/>
      <c r="DD2" s="607"/>
      <c r="DE2" s="607"/>
      <c r="DF2" s="607"/>
      <c r="DG2" s="607"/>
      <c r="DH2" s="624" t="s">
        <v>149</v>
      </c>
      <c r="DI2" s="625"/>
      <c r="DJ2" s="625"/>
      <c r="DK2" s="625"/>
      <c r="DL2" s="626"/>
      <c r="DM2" s="607"/>
      <c r="DN2" s="607"/>
      <c r="DO2" s="607"/>
      <c r="DP2" s="607"/>
      <c r="DQ2" s="624" t="s">
        <v>211</v>
      </c>
      <c r="DR2" s="625"/>
      <c r="DS2" s="625"/>
      <c r="DT2" s="626"/>
      <c r="DU2" s="619"/>
      <c r="DV2" s="619"/>
      <c r="DW2" s="607"/>
      <c r="DX2" s="607"/>
      <c r="DY2" s="607"/>
      <c r="DZ2" s="607"/>
      <c r="EA2" s="607"/>
      <c r="EB2" s="607"/>
      <c r="EC2" s="624" t="s">
        <v>138</v>
      </c>
      <c r="ED2" s="625"/>
      <c r="EE2" s="625"/>
      <c r="EF2" s="625"/>
      <c r="EG2" s="626"/>
      <c r="EH2" s="607"/>
      <c r="EI2" s="607"/>
      <c r="EJ2" s="607"/>
      <c r="EK2" s="607"/>
      <c r="EL2" s="607"/>
      <c r="EM2" s="607"/>
      <c r="EN2" s="607"/>
      <c r="EO2" s="607"/>
      <c r="EP2" s="607"/>
      <c r="EQ2" s="607"/>
      <c r="ER2" s="607"/>
      <c r="ES2" s="607"/>
      <c r="ET2" s="624" t="s">
        <v>169</v>
      </c>
      <c r="EU2" s="625"/>
      <c r="EV2" s="625"/>
      <c r="EW2" s="625" t="s">
        <v>676</v>
      </c>
      <c r="EX2" s="625"/>
      <c r="EY2" s="625"/>
      <c r="EZ2" s="626"/>
      <c r="FA2" s="624" t="s">
        <v>824</v>
      </c>
      <c r="FB2" s="625"/>
      <c r="FC2" s="625"/>
      <c r="FD2" s="625" t="s">
        <v>676</v>
      </c>
      <c r="FE2" s="625"/>
      <c r="FF2" s="625"/>
      <c r="FG2" s="626"/>
      <c r="FH2" s="619"/>
    </row>
    <row r="3" spans="1:164" s="5" customFormat="1" ht="12" customHeight="1">
      <c r="A3" s="2"/>
      <c r="B3" s="6"/>
      <c r="D3" s="2"/>
      <c r="E3" s="2"/>
      <c r="F3" s="13"/>
      <c r="G3" s="13"/>
      <c r="H3" s="13"/>
      <c r="I3" s="13"/>
      <c r="J3" s="13"/>
      <c r="K3" s="13"/>
      <c r="L3" s="13"/>
      <c r="M3" s="14"/>
      <c r="N3" s="14"/>
      <c r="O3" s="14"/>
      <c r="P3" s="14"/>
      <c r="Q3" s="14"/>
      <c r="R3" s="14"/>
      <c r="U3" s="13"/>
      <c r="V3" s="13"/>
      <c r="W3" s="2"/>
      <c r="X3" s="2"/>
      <c r="Y3" s="2"/>
      <c r="Z3" s="2"/>
      <c r="AA3" s="2"/>
      <c r="AB3" s="2"/>
      <c r="AC3" s="2"/>
      <c r="AD3" s="2"/>
      <c r="AE3" s="2"/>
      <c r="AF3" s="2"/>
      <c r="AG3" s="2"/>
      <c r="AH3" s="2"/>
      <c r="AI3" s="2"/>
      <c r="AJ3" s="2"/>
      <c r="AK3" s="821"/>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c r="DB3" s="2"/>
      <c r="DC3" s="2"/>
      <c r="DD3" s="2"/>
      <c r="DE3" s="2"/>
      <c r="DF3" s="2"/>
      <c r="DG3" s="2"/>
      <c r="DH3" s="2"/>
      <c r="DI3" s="2"/>
      <c r="DJ3" s="2"/>
      <c r="DK3" s="2"/>
      <c r="DL3" s="2"/>
      <c r="DM3" s="2"/>
      <c r="DN3" s="2"/>
      <c r="DO3" s="2"/>
      <c r="DP3" s="2"/>
      <c r="DQ3" s="2"/>
      <c r="DR3" s="2"/>
      <c r="DS3" s="2"/>
      <c r="DT3" s="2"/>
      <c r="DU3" s="2"/>
      <c r="DV3" s="2"/>
      <c r="DW3" s="2"/>
      <c r="DX3" s="2"/>
      <c r="DY3" s="2"/>
      <c r="DZ3" s="2"/>
      <c r="EA3" s="2"/>
      <c r="EB3" s="2"/>
      <c r="EC3" s="2"/>
      <c r="ED3" s="2"/>
      <c r="EE3" s="2"/>
      <c r="EF3" s="2"/>
      <c r="EG3" s="2"/>
      <c r="EH3" s="2"/>
      <c r="EI3" s="2"/>
      <c r="EJ3" s="2"/>
      <c r="EK3" s="2"/>
      <c r="EL3" s="2"/>
      <c r="EM3" s="2"/>
      <c r="EN3" s="2"/>
      <c r="EO3" s="2"/>
      <c r="EP3" s="2"/>
      <c r="EQ3" s="2"/>
      <c r="ER3" s="2"/>
      <c r="ES3" s="2"/>
      <c r="ET3" s="2"/>
      <c r="EU3" s="2"/>
      <c r="EV3" s="2"/>
      <c r="EW3" s="2"/>
      <c r="EX3" s="2"/>
      <c r="EY3" s="2"/>
      <c r="EZ3" s="2"/>
      <c r="FA3" s="2"/>
      <c r="FB3" s="2"/>
      <c r="FC3" s="2"/>
      <c r="FD3" s="2"/>
      <c r="FE3" s="2"/>
      <c r="FF3" s="2"/>
      <c r="FG3" s="2"/>
      <c r="FH3" s="2"/>
    </row>
    <row r="4" spans="1:164" s="11" customFormat="1" ht="33" customHeight="1" thickBot="1">
      <c r="A4" s="991" t="s">
        <v>612</v>
      </c>
      <c r="B4" s="960" t="s">
        <v>560</v>
      </c>
      <c r="C4" s="995" t="s">
        <v>559</v>
      </c>
      <c r="D4" s="960" t="s">
        <v>372</v>
      </c>
      <c r="E4" s="959"/>
      <c r="F4" s="998" t="s">
        <v>610</v>
      </c>
      <c r="G4" s="998"/>
      <c r="H4" s="998"/>
      <c r="I4" s="998"/>
      <c r="J4" s="998"/>
      <c r="K4" s="998"/>
      <c r="L4" s="998" t="s">
        <v>611</v>
      </c>
      <c r="M4" s="998"/>
      <c r="N4" s="998"/>
      <c r="O4" s="998"/>
      <c r="P4" s="998"/>
      <c r="Q4" s="999"/>
      <c r="R4" s="766"/>
      <c r="S4" s="960" t="s">
        <v>373</v>
      </c>
      <c r="T4" s="960"/>
      <c r="U4" s="985" t="s">
        <v>378</v>
      </c>
      <c r="V4" s="985"/>
      <c r="W4" s="959" t="s">
        <v>386</v>
      </c>
      <c r="X4" s="959"/>
      <c r="Y4" s="959"/>
      <c r="Z4" s="959"/>
      <c r="AA4" s="959"/>
      <c r="AB4" s="959"/>
      <c r="AC4" s="959"/>
      <c r="AD4" s="959"/>
      <c r="AE4" s="959"/>
      <c r="AF4" s="939" t="s">
        <v>575</v>
      </c>
      <c r="AG4" s="940"/>
      <c r="AH4" s="940"/>
      <c r="AI4" s="940"/>
      <c r="AJ4" s="940"/>
      <c r="AK4" s="940"/>
      <c r="AL4" s="941"/>
      <c r="AM4" s="939" t="s">
        <v>789</v>
      </c>
      <c r="AN4" s="940"/>
      <c r="AO4" s="940"/>
      <c r="AP4" s="940"/>
      <c r="AQ4" s="940"/>
      <c r="AR4" s="941"/>
      <c r="AS4" s="1005" t="s">
        <v>804</v>
      </c>
      <c r="AT4" s="1005"/>
      <c r="AU4" s="1005"/>
      <c r="AV4" s="960" t="s">
        <v>234</v>
      </c>
      <c r="AW4" s="959"/>
      <c r="AX4" s="959"/>
      <c r="AY4" s="959"/>
      <c r="AZ4" s="959" t="s">
        <v>175</v>
      </c>
      <c r="BA4" s="959"/>
      <c r="BB4" s="959"/>
      <c r="BC4" s="959"/>
      <c r="BD4" s="963" t="s">
        <v>176</v>
      </c>
      <c r="BE4" s="959" t="s">
        <v>177</v>
      </c>
      <c r="BF4" s="959"/>
      <c r="BG4" s="959"/>
      <c r="BH4" s="959"/>
      <c r="BI4" s="959"/>
      <c r="BJ4" s="959"/>
      <c r="BK4" s="959" t="s">
        <v>182</v>
      </c>
      <c r="BL4" s="959"/>
      <c r="BM4" s="959"/>
      <c r="BN4" s="959"/>
      <c r="BO4" s="959"/>
      <c r="BP4" s="959" t="s">
        <v>437</v>
      </c>
      <c r="BQ4" s="959"/>
      <c r="BR4" s="959"/>
      <c r="BS4" s="959"/>
      <c r="BT4" s="959" t="s">
        <v>438</v>
      </c>
      <c r="BU4" s="959"/>
      <c r="BV4" s="959"/>
      <c r="BW4" s="959"/>
      <c r="BX4" s="959" t="s">
        <v>605</v>
      </c>
      <c r="BY4" s="959"/>
      <c r="BZ4" s="959"/>
      <c r="CA4" s="959"/>
      <c r="CB4" s="959"/>
      <c r="CC4" s="959"/>
      <c r="CD4" s="959"/>
      <c r="CE4" s="959"/>
      <c r="CF4" s="959"/>
      <c r="CG4" s="959"/>
      <c r="CH4" s="959"/>
      <c r="CI4" s="959"/>
      <c r="CJ4" s="976" t="s">
        <v>357</v>
      </c>
      <c r="CK4" s="977"/>
      <c r="CL4" s="977"/>
      <c r="CM4" s="978"/>
      <c r="CN4" s="959" t="s">
        <v>63</v>
      </c>
      <c r="CO4" s="959"/>
      <c r="CP4" s="959"/>
      <c r="CQ4" s="959"/>
      <c r="CR4" s="959"/>
      <c r="CS4" s="959"/>
      <c r="CT4" s="959" t="s">
        <v>362</v>
      </c>
      <c r="CU4" s="959"/>
      <c r="CV4" s="959"/>
      <c r="CW4" s="959"/>
      <c r="CX4" s="995" t="s">
        <v>344</v>
      </c>
      <c r="CY4" s="995"/>
      <c r="CZ4" s="995"/>
      <c r="DA4" s="995"/>
      <c r="DB4" s="995"/>
      <c r="DC4" s="995"/>
      <c r="DD4" s="995"/>
      <c r="DE4" s="995"/>
      <c r="DF4" s="995"/>
      <c r="DG4" s="995"/>
      <c r="DH4" s="995" t="s">
        <v>675</v>
      </c>
      <c r="DI4" s="995"/>
      <c r="DJ4" s="995"/>
      <c r="DK4" s="995"/>
      <c r="DL4" s="995"/>
      <c r="DM4" s="995"/>
      <c r="DN4" s="995"/>
      <c r="DO4" s="995"/>
      <c r="DP4" s="995"/>
      <c r="DQ4" s="960" t="s">
        <v>365</v>
      </c>
      <c r="DR4" s="959"/>
      <c r="DS4" s="959"/>
      <c r="DT4" s="959"/>
      <c r="DU4" s="959" t="s">
        <v>25</v>
      </c>
      <c r="DV4" s="959"/>
      <c r="DW4" s="959"/>
      <c r="DX4" s="959"/>
      <c r="DY4" s="959"/>
      <c r="DZ4" s="959"/>
      <c r="EA4" s="959" t="s">
        <v>29</v>
      </c>
      <c r="EB4" s="959"/>
      <c r="EC4" s="973" t="s">
        <v>132</v>
      </c>
      <c r="ED4" s="973"/>
      <c r="EE4" s="973"/>
      <c r="EF4" s="973"/>
      <c r="EG4" s="974" t="s">
        <v>133</v>
      </c>
      <c r="EH4" s="974"/>
      <c r="EI4" s="974"/>
      <c r="EJ4" s="974"/>
      <c r="EK4" s="627"/>
      <c r="EL4" s="959" t="s">
        <v>136</v>
      </c>
      <c r="EM4" s="959"/>
      <c r="EN4" s="959"/>
      <c r="EO4" s="959"/>
      <c r="EP4" s="959"/>
      <c r="EQ4" s="959"/>
      <c r="ER4" s="959"/>
      <c r="ES4" s="959"/>
      <c r="ET4" s="959" t="s">
        <v>822</v>
      </c>
      <c r="EU4" s="959"/>
      <c r="EV4" s="959"/>
      <c r="EW4" s="959"/>
      <c r="EX4" s="959"/>
      <c r="EY4" s="959"/>
      <c r="EZ4" s="959"/>
      <c r="FA4" s="959" t="s">
        <v>823</v>
      </c>
      <c r="FB4" s="959"/>
      <c r="FC4" s="959"/>
      <c r="FD4" s="959"/>
      <c r="FE4" s="959"/>
      <c r="FF4" s="959"/>
      <c r="FG4" s="959"/>
      <c r="FH4" s="632"/>
    </row>
    <row r="5" spans="1:164" s="11" customFormat="1" ht="33" customHeight="1" thickBot="1">
      <c r="A5" s="992"/>
      <c r="B5" s="960"/>
      <c r="C5" s="995"/>
      <c r="D5" s="633" t="s">
        <v>552</v>
      </c>
      <c r="E5" s="634" t="s">
        <v>553</v>
      </c>
      <c r="F5" s="635"/>
      <c r="G5" s="636" t="s">
        <v>324</v>
      </c>
      <c r="H5" s="636" t="s">
        <v>325</v>
      </c>
      <c r="I5" s="630" t="s">
        <v>426</v>
      </c>
      <c r="J5" s="636" t="s">
        <v>321</v>
      </c>
      <c r="K5" s="630" t="s">
        <v>557</v>
      </c>
      <c r="L5" s="635"/>
      <c r="M5" s="636" t="s">
        <v>209</v>
      </c>
      <c r="N5" s="636" t="s">
        <v>630</v>
      </c>
      <c r="O5" s="636" t="s">
        <v>631</v>
      </c>
      <c r="P5" s="636" t="s">
        <v>632</v>
      </c>
      <c r="Q5" s="636" t="s">
        <v>322</v>
      </c>
      <c r="R5" s="630" t="s">
        <v>557</v>
      </c>
      <c r="S5" s="629" t="s">
        <v>374</v>
      </c>
      <c r="T5" s="629" t="s">
        <v>448</v>
      </c>
      <c r="U5" s="631" t="s">
        <v>374</v>
      </c>
      <c r="V5" s="631" t="s">
        <v>448</v>
      </c>
      <c r="W5" s="813" t="s">
        <v>2</v>
      </c>
      <c r="X5" s="628" t="s">
        <v>349</v>
      </c>
      <c r="Y5" s="628" t="s">
        <v>350</v>
      </c>
      <c r="Z5" s="628" t="s">
        <v>351</v>
      </c>
      <c r="AA5" s="628" t="s">
        <v>352</v>
      </c>
      <c r="AB5" s="628" t="s">
        <v>353</v>
      </c>
      <c r="AC5" s="824" t="s">
        <v>354</v>
      </c>
      <c r="AD5" s="767" t="s">
        <v>343</v>
      </c>
      <c r="AE5" s="629" t="s">
        <v>557</v>
      </c>
      <c r="AF5" s="813" t="s">
        <v>781</v>
      </c>
      <c r="AG5" s="930" t="s">
        <v>179</v>
      </c>
      <c r="AH5" s="931"/>
      <c r="AI5" s="931"/>
      <c r="AJ5" s="931"/>
      <c r="AK5" s="814" t="s">
        <v>782</v>
      </c>
      <c r="AL5" s="768" t="s">
        <v>557</v>
      </c>
      <c r="AM5" s="809" t="s">
        <v>784</v>
      </c>
      <c r="AN5" s="809" t="s">
        <v>785</v>
      </c>
      <c r="AO5" s="809" t="s">
        <v>786</v>
      </c>
      <c r="AP5" s="809" t="s">
        <v>787</v>
      </c>
      <c r="AQ5" s="809" t="s">
        <v>788</v>
      </c>
      <c r="AR5" s="768" t="s">
        <v>557</v>
      </c>
      <c r="AS5" s="769" t="s">
        <v>232</v>
      </c>
      <c r="AT5" s="770" t="s">
        <v>231</v>
      </c>
      <c r="AU5" s="771" t="s">
        <v>233</v>
      </c>
      <c r="AV5" s="765"/>
      <c r="AW5" s="629" t="s">
        <v>568</v>
      </c>
      <c r="AX5" s="629" t="s">
        <v>569</v>
      </c>
      <c r="AY5" s="629" t="s">
        <v>557</v>
      </c>
      <c r="AZ5" s="627"/>
      <c r="BA5" s="629" t="s">
        <v>237</v>
      </c>
      <c r="BB5" s="629" t="s">
        <v>238</v>
      </c>
      <c r="BC5" s="629" t="s">
        <v>557</v>
      </c>
      <c r="BD5" s="964"/>
      <c r="BE5" s="629" t="s">
        <v>178</v>
      </c>
      <c r="BF5" s="925" t="s">
        <v>179</v>
      </c>
      <c r="BG5" s="926"/>
      <c r="BH5" s="927"/>
      <c r="BI5" s="828" t="s">
        <v>236</v>
      </c>
      <c r="BJ5" s="629" t="s">
        <v>557</v>
      </c>
      <c r="BK5" s="629" t="s">
        <v>839</v>
      </c>
      <c r="BL5" s="629" t="s">
        <v>840</v>
      </c>
      <c r="BM5" s="628" t="s">
        <v>841</v>
      </c>
      <c r="BN5" s="629" t="s">
        <v>236</v>
      </c>
      <c r="BO5" s="629" t="s">
        <v>557</v>
      </c>
      <c r="BP5" s="627"/>
      <c r="BQ5" s="629" t="s">
        <v>237</v>
      </c>
      <c r="BR5" s="629" t="s">
        <v>238</v>
      </c>
      <c r="BS5" s="629" t="s">
        <v>557</v>
      </c>
      <c r="BT5" s="627"/>
      <c r="BU5" s="629" t="s">
        <v>237</v>
      </c>
      <c r="BV5" s="629" t="s">
        <v>238</v>
      </c>
      <c r="BW5" s="629" t="s">
        <v>557</v>
      </c>
      <c r="BX5" s="628" t="s">
        <v>311</v>
      </c>
      <c r="BY5" s="629" t="s">
        <v>449</v>
      </c>
      <c r="BZ5" s="628" t="s">
        <v>450</v>
      </c>
      <c r="CA5" s="628" t="s">
        <v>451</v>
      </c>
      <c r="CB5" s="628" t="s">
        <v>453</v>
      </c>
      <c r="CC5" s="629" t="s">
        <v>454</v>
      </c>
      <c r="CD5" s="628" t="s">
        <v>455</v>
      </c>
      <c r="CE5" s="628" t="s">
        <v>456</v>
      </c>
      <c r="CF5" s="628" t="s">
        <v>457</v>
      </c>
      <c r="CG5" s="629" t="s">
        <v>544</v>
      </c>
      <c r="CH5" s="637" t="s">
        <v>339</v>
      </c>
      <c r="CI5" s="638" t="s">
        <v>557</v>
      </c>
      <c r="CJ5" s="632"/>
      <c r="CK5" s="628" t="s">
        <v>355</v>
      </c>
      <c r="CL5" s="628" t="s">
        <v>356</v>
      </c>
      <c r="CM5" s="629" t="s">
        <v>557</v>
      </c>
      <c r="CN5" s="632"/>
      <c r="CO5" s="628" t="s">
        <v>358</v>
      </c>
      <c r="CP5" s="628" t="s">
        <v>359</v>
      </c>
      <c r="CQ5" s="628" t="s">
        <v>360</v>
      </c>
      <c r="CR5" s="628" t="s">
        <v>361</v>
      </c>
      <c r="CS5" s="629" t="s">
        <v>557</v>
      </c>
      <c r="CT5" s="639" t="s">
        <v>363</v>
      </c>
      <c r="CU5" s="639" t="s">
        <v>364</v>
      </c>
      <c r="CV5" s="640" t="s">
        <v>674</v>
      </c>
      <c r="CW5" s="640" t="s">
        <v>364</v>
      </c>
      <c r="CX5" s="628" t="s">
        <v>458</v>
      </c>
      <c r="CY5" s="951" t="s">
        <v>179</v>
      </c>
      <c r="CZ5" s="951"/>
      <c r="DA5" s="951"/>
      <c r="DB5" s="951"/>
      <c r="DC5" s="951"/>
      <c r="DD5" s="951"/>
      <c r="DE5" s="951"/>
      <c r="DF5" s="628" t="s">
        <v>343</v>
      </c>
      <c r="DG5" s="629" t="s">
        <v>557</v>
      </c>
      <c r="DH5" s="628" t="s">
        <v>340</v>
      </c>
      <c r="DI5" s="628" t="s">
        <v>570</v>
      </c>
      <c r="DJ5" s="629" t="s">
        <v>341</v>
      </c>
      <c r="DK5" s="628" t="s">
        <v>342</v>
      </c>
      <c r="DL5" s="628" t="s">
        <v>142</v>
      </c>
      <c r="DM5" s="628" t="s">
        <v>490</v>
      </c>
      <c r="DN5" s="628" t="s">
        <v>639</v>
      </c>
      <c r="DO5" s="628" t="s">
        <v>343</v>
      </c>
      <c r="DP5" s="629" t="s">
        <v>557</v>
      </c>
      <c r="DQ5" s="632"/>
      <c r="DR5" s="628" t="s">
        <v>355</v>
      </c>
      <c r="DS5" s="628" t="s">
        <v>356</v>
      </c>
      <c r="DT5" s="629" t="s">
        <v>557</v>
      </c>
      <c r="DU5" s="632"/>
      <c r="DV5" s="629" t="s">
        <v>26</v>
      </c>
      <c r="DW5" s="628" t="s">
        <v>366</v>
      </c>
      <c r="DX5" s="629" t="s">
        <v>27</v>
      </c>
      <c r="DY5" s="629" t="s">
        <v>28</v>
      </c>
      <c r="DZ5" s="629" t="s">
        <v>557</v>
      </c>
      <c r="EA5" s="633" t="s">
        <v>552</v>
      </c>
      <c r="EB5" s="634" t="s">
        <v>553</v>
      </c>
      <c r="EC5" s="633" t="s">
        <v>134</v>
      </c>
      <c r="ED5" s="633" t="s">
        <v>459</v>
      </c>
      <c r="EE5" s="633" t="s">
        <v>460</v>
      </c>
      <c r="EF5" s="633" t="s">
        <v>557</v>
      </c>
      <c r="EG5" s="634" t="s">
        <v>134</v>
      </c>
      <c r="EH5" s="634" t="s">
        <v>459</v>
      </c>
      <c r="EI5" s="634" t="s">
        <v>460</v>
      </c>
      <c r="EJ5" s="634" t="s">
        <v>557</v>
      </c>
      <c r="EK5" s="627"/>
      <c r="EL5" s="641" t="s">
        <v>135</v>
      </c>
      <c r="EM5" s="642" t="s">
        <v>633</v>
      </c>
      <c r="EN5" s="642" t="s">
        <v>634</v>
      </c>
      <c r="EO5" s="642" t="s">
        <v>635</v>
      </c>
      <c r="EP5" s="642" t="s">
        <v>636</v>
      </c>
      <c r="EQ5" s="642" t="s">
        <v>637</v>
      </c>
      <c r="ER5" s="642" t="s">
        <v>348</v>
      </c>
      <c r="ES5" s="629" t="s">
        <v>557</v>
      </c>
      <c r="ET5" s="628" t="s">
        <v>212</v>
      </c>
      <c r="EU5" s="629" t="s">
        <v>171</v>
      </c>
      <c r="EV5" s="628" t="s">
        <v>371</v>
      </c>
      <c r="EW5" s="628" t="s">
        <v>640</v>
      </c>
      <c r="EX5" s="628" t="s">
        <v>213</v>
      </c>
      <c r="EY5" s="629" t="s">
        <v>557</v>
      </c>
      <c r="EZ5" s="628" t="s">
        <v>461</v>
      </c>
      <c r="FA5" s="826" t="s">
        <v>212</v>
      </c>
      <c r="FB5" s="827" t="s">
        <v>171</v>
      </c>
      <c r="FC5" s="826" t="s">
        <v>371</v>
      </c>
      <c r="FD5" s="826" t="s">
        <v>640</v>
      </c>
      <c r="FE5" s="826" t="s">
        <v>213</v>
      </c>
      <c r="FF5" s="827" t="s">
        <v>557</v>
      </c>
      <c r="FG5" s="826" t="s">
        <v>461</v>
      </c>
      <c r="FH5" s="632"/>
    </row>
    <row r="6" spans="1:164" s="1" customFormat="1" ht="12" customHeight="1">
      <c r="A6" s="989" t="s">
        <v>557</v>
      </c>
      <c r="B6" s="994">
        <v>0</v>
      </c>
      <c r="C6" s="987">
        <v>0</v>
      </c>
      <c r="D6" s="952" t="e">
        <v>#DIV/0!</v>
      </c>
      <c r="E6" s="952" t="e">
        <v>#DIV/0!</v>
      </c>
      <c r="F6" s="986"/>
      <c r="G6" s="924">
        <v>0</v>
      </c>
      <c r="H6" s="924">
        <v>0</v>
      </c>
      <c r="I6" s="924">
        <v>0</v>
      </c>
      <c r="J6" s="924">
        <v>0</v>
      </c>
      <c r="K6" s="924">
        <v>0</v>
      </c>
      <c r="L6" s="986"/>
      <c r="M6" s="924">
        <v>0</v>
      </c>
      <c r="N6" s="924">
        <v>0</v>
      </c>
      <c r="O6" s="924">
        <v>0</v>
      </c>
      <c r="P6" s="924">
        <v>0</v>
      </c>
      <c r="Q6" s="924">
        <v>0</v>
      </c>
      <c r="R6" s="924">
        <v>0</v>
      </c>
      <c r="S6" s="982" t="e">
        <v>#DIV/0!</v>
      </c>
      <c r="T6" s="982" t="e">
        <v>#DIV/0!</v>
      </c>
      <c r="U6" s="982" t="e">
        <v>#DIV/0!</v>
      </c>
      <c r="V6" s="982" t="e">
        <v>#DIV/0!</v>
      </c>
      <c r="W6" s="971">
        <v>0</v>
      </c>
      <c r="X6" s="924">
        <v>0</v>
      </c>
      <c r="Y6" s="924">
        <v>0</v>
      </c>
      <c r="Z6" s="924">
        <v>0</v>
      </c>
      <c r="AA6" s="924">
        <v>0</v>
      </c>
      <c r="AB6" s="924">
        <v>0</v>
      </c>
      <c r="AC6" s="924">
        <v>0</v>
      </c>
      <c r="AD6" s="980">
        <v>0</v>
      </c>
      <c r="AE6" s="924">
        <v>0</v>
      </c>
      <c r="AF6" s="943">
        <v>0</v>
      </c>
      <c r="AG6" s="935">
        <v>0</v>
      </c>
      <c r="AH6" s="933">
        <v>0</v>
      </c>
      <c r="AI6" s="933">
        <v>0</v>
      </c>
      <c r="AJ6" s="933">
        <v>0</v>
      </c>
      <c r="AK6" s="996">
        <v>0</v>
      </c>
      <c r="AL6" s="936">
        <v>0</v>
      </c>
      <c r="AM6" s="924">
        <v>0</v>
      </c>
      <c r="AN6" s="924">
        <v>0</v>
      </c>
      <c r="AO6" s="924">
        <v>0</v>
      </c>
      <c r="AP6" s="924">
        <v>0</v>
      </c>
      <c r="AQ6" s="924">
        <v>0</v>
      </c>
      <c r="AR6" s="924">
        <v>0</v>
      </c>
      <c r="AS6" s="1000" t="e">
        <v>#DIV/0!</v>
      </c>
      <c r="AT6" s="1000" t="e">
        <v>#DIV/0!</v>
      </c>
      <c r="AU6" s="1000" t="e">
        <v>#DIV/0!</v>
      </c>
      <c r="AV6" s="962"/>
      <c r="AW6" s="924">
        <v>0</v>
      </c>
      <c r="AX6" s="924">
        <v>0</v>
      </c>
      <c r="AY6" s="924">
        <v>0</v>
      </c>
      <c r="AZ6" s="962"/>
      <c r="BA6" s="924">
        <v>0</v>
      </c>
      <c r="BB6" s="924">
        <v>0</v>
      </c>
      <c r="BC6" s="924">
        <v>0</v>
      </c>
      <c r="BD6" s="961" t="e">
        <v>#DIV/0!</v>
      </c>
      <c r="BE6" s="965">
        <v>0</v>
      </c>
      <c r="BF6" s="962">
        <v>0</v>
      </c>
      <c r="BG6" s="967">
        <v>0</v>
      </c>
      <c r="BH6" s="967">
        <v>0</v>
      </c>
      <c r="BI6" s="945">
        <v>0</v>
      </c>
      <c r="BJ6" s="945">
        <v>0</v>
      </c>
      <c r="BK6" s="924">
        <v>0</v>
      </c>
      <c r="BL6" s="924">
        <v>0</v>
      </c>
      <c r="BM6" s="924">
        <v>0</v>
      </c>
      <c r="BN6" s="924">
        <v>0</v>
      </c>
      <c r="BO6" s="924">
        <v>0</v>
      </c>
      <c r="BP6" s="975"/>
      <c r="BQ6" s="924">
        <v>0</v>
      </c>
      <c r="BR6" s="924">
        <v>0</v>
      </c>
      <c r="BS6" s="924">
        <v>0</v>
      </c>
      <c r="BT6" s="975"/>
      <c r="BU6" s="924">
        <v>0</v>
      </c>
      <c r="BV6" s="924">
        <v>0</v>
      </c>
      <c r="BW6" s="924">
        <v>0</v>
      </c>
      <c r="BX6" s="953">
        <v>0</v>
      </c>
      <c r="BY6" s="924">
        <v>0</v>
      </c>
      <c r="BZ6" s="924">
        <v>0</v>
      </c>
      <c r="CA6" s="924">
        <v>0</v>
      </c>
      <c r="CB6" s="924">
        <v>0</v>
      </c>
      <c r="CC6" s="924">
        <v>0</v>
      </c>
      <c r="CD6" s="924">
        <v>0</v>
      </c>
      <c r="CE6" s="924">
        <v>0</v>
      </c>
      <c r="CF6" s="924">
        <v>0</v>
      </c>
      <c r="CG6" s="924">
        <v>0</v>
      </c>
      <c r="CH6" s="924">
        <v>0</v>
      </c>
      <c r="CI6" s="924">
        <v>0</v>
      </c>
      <c r="CJ6" s="975"/>
      <c r="CK6" s="924">
        <v>0</v>
      </c>
      <c r="CL6" s="924">
        <v>0</v>
      </c>
      <c r="CM6" s="924">
        <v>0</v>
      </c>
      <c r="CN6" s="975"/>
      <c r="CO6" s="924">
        <v>0</v>
      </c>
      <c r="CP6" s="924">
        <v>0</v>
      </c>
      <c r="CQ6" s="924">
        <v>0</v>
      </c>
      <c r="CR6" s="924">
        <v>0</v>
      </c>
      <c r="CS6" s="953">
        <v>0</v>
      </c>
      <c r="CT6" s="972">
        <v>0</v>
      </c>
      <c r="CU6" s="972">
        <v>0</v>
      </c>
      <c r="CV6" s="972">
        <v>0</v>
      </c>
      <c r="CW6" s="972">
        <v>0</v>
      </c>
      <c r="CX6" s="953">
        <v>0</v>
      </c>
      <c r="CY6" s="956">
        <v>0</v>
      </c>
      <c r="CZ6" s="957">
        <v>0</v>
      </c>
      <c r="DA6" s="957">
        <v>0</v>
      </c>
      <c r="DB6" s="957">
        <v>0</v>
      </c>
      <c r="DC6" s="957">
        <v>0</v>
      </c>
      <c r="DD6" s="957">
        <v>0</v>
      </c>
      <c r="DE6" s="957">
        <v>0</v>
      </c>
      <c r="DF6" s="945">
        <v>0</v>
      </c>
      <c r="DG6" s="945">
        <v>0</v>
      </c>
      <c r="DH6" s="924">
        <v>0</v>
      </c>
      <c r="DI6" s="924">
        <v>0</v>
      </c>
      <c r="DJ6" s="924">
        <v>0</v>
      </c>
      <c r="DK6" s="924">
        <v>0</v>
      </c>
      <c r="DL6" s="924">
        <v>0</v>
      </c>
      <c r="DM6" s="924">
        <v>0</v>
      </c>
      <c r="DN6" s="924">
        <v>0</v>
      </c>
      <c r="DO6" s="924">
        <v>0</v>
      </c>
      <c r="DP6" s="924">
        <v>0</v>
      </c>
      <c r="DQ6" s="975"/>
      <c r="DR6" s="924">
        <v>0</v>
      </c>
      <c r="DS6" s="924">
        <v>0</v>
      </c>
      <c r="DT6" s="924">
        <v>0</v>
      </c>
      <c r="DU6" s="975"/>
      <c r="DV6" s="924">
        <v>0</v>
      </c>
      <c r="DW6" s="924">
        <v>0</v>
      </c>
      <c r="DX6" s="924">
        <v>0</v>
      </c>
      <c r="DY6" s="924">
        <v>0</v>
      </c>
      <c r="DZ6" s="953">
        <v>0</v>
      </c>
      <c r="EA6" s="936">
        <v>0</v>
      </c>
      <c r="EB6" s="924">
        <v>0</v>
      </c>
      <c r="EC6" s="972">
        <v>0</v>
      </c>
      <c r="ED6" s="924">
        <v>0</v>
      </c>
      <c r="EE6" s="924">
        <v>0</v>
      </c>
      <c r="EF6" s="924">
        <v>0</v>
      </c>
      <c r="EG6" s="972">
        <v>0</v>
      </c>
      <c r="EH6" s="924">
        <v>0</v>
      </c>
      <c r="EI6" s="924">
        <v>0</v>
      </c>
      <c r="EJ6" s="924">
        <v>0</v>
      </c>
      <c r="EK6" s="643"/>
      <c r="EL6" s="924">
        <v>0</v>
      </c>
      <c r="EM6" s="924">
        <v>0</v>
      </c>
      <c r="EN6" s="924">
        <v>0</v>
      </c>
      <c r="EO6" s="924">
        <v>0</v>
      </c>
      <c r="EP6" s="924">
        <v>0</v>
      </c>
      <c r="EQ6" s="924">
        <v>0</v>
      </c>
      <c r="ER6" s="924">
        <v>0</v>
      </c>
      <c r="ES6" s="924">
        <v>0</v>
      </c>
      <c r="ET6" s="924">
        <v>0</v>
      </c>
      <c r="EU6" s="924">
        <v>0</v>
      </c>
      <c r="EV6" s="924">
        <v>0</v>
      </c>
      <c r="EW6" s="924">
        <v>0</v>
      </c>
      <c r="EX6" s="924">
        <v>0</v>
      </c>
      <c r="EY6" s="924">
        <v>0</v>
      </c>
      <c r="EZ6" s="924">
        <v>0</v>
      </c>
      <c r="FA6" s="924">
        <v>0</v>
      </c>
      <c r="FB6" s="924">
        <v>0</v>
      </c>
      <c r="FC6" s="924">
        <v>0</v>
      </c>
      <c r="FD6" s="924">
        <v>0</v>
      </c>
      <c r="FE6" s="924">
        <v>0</v>
      </c>
      <c r="FF6" s="924">
        <v>0</v>
      </c>
      <c r="FG6" s="924">
        <v>0</v>
      </c>
      <c r="FH6" s="644"/>
    </row>
    <row r="7" spans="1:164" s="1" customFormat="1" ht="12" customHeight="1">
      <c r="A7" s="989"/>
      <c r="B7" s="994"/>
      <c r="C7" s="987"/>
      <c r="D7" s="952"/>
      <c r="E7" s="952"/>
      <c r="F7" s="986"/>
      <c r="G7" s="924"/>
      <c r="H7" s="924"/>
      <c r="I7" s="924"/>
      <c r="J7" s="924"/>
      <c r="K7" s="924"/>
      <c r="L7" s="986"/>
      <c r="M7" s="924"/>
      <c r="N7" s="924"/>
      <c r="O7" s="924"/>
      <c r="P7" s="924"/>
      <c r="Q7" s="924"/>
      <c r="R7" s="924"/>
      <c r="S7" s="982"/>
      <c r="T7" s="982"/>
      <c r="U7" s="982"/>
      <c r="V7" s="982"/>
      <c r="W7" s="971"/>
      <c r="X7" s="924"/>
      <c r="Y7" s="924"/>
      <c r="Z7" s="924"/>
      <c r="AA7" s="924"/>
      <c r="AB7" s="924"/>
      <c r="AC7" s="924"/>
      <c r="AD7" s="980"/>
      <c r="AE7" s="924"/>
      <c r="AF7" s="944"/>
      <c r="AG7" s="935"/>
      <c r="AH7" s="934"/>
      <c r="AI7" s="934"/>
      <c r="AJ7" s="934"/>
      <c r="AK7" s="997"/>
      <c r="AL7" s="937"/>
      <c r="AM7" s="924"/>
      <c r="AN7" s="924"/>
      <c r="AO7" s="924"/>
      <c r="AP7" s="924"/>
      <c r="AQ7" s="924"/>
      <c r="AR7" s="924"/>
      <c r="AS7" s="972"/>
      <c r="AT7" s="972"/>
      <c r="AU7" s="972"/>
      <c r="AV7" s="962"/>
      <c r="AW7" s="924"/>
      <c r="AX7" s="924"/>
      <c r="AY7" s="924"/>
      <c r="AZ7" s="962"/>
      <c r="BA7" s="924"/>
      <c r="BB7" s="924"/>
      <c r="BC7" s="924"/>
      <c r="BD7" s="961"/>
      <c r="BE7" s="966"/>
      <c r="BF7" s="962"/>
      <c r="BG7" s="968"/>
      <c r="BH7" s="968"/>
      <c r="BI7" s="946"/>
      <c r="BJ7" s="946"/>
      <c r="BK7" s="924"/>
      <c r="BL7" s="924"/>
      <c r="BM7" s="924"/>
      <c r="BN7" s="924"/>
      <c r="BO7" s="924"/>
      <c r="BP7" s="975"/>
      <c r="BQ7" s="924"/>
      <c r="BR7" s="924"/>
      <c r="BS7" s="924"/>
      <c r="BT7" s="975"/>
      <c r="BU7" s="924"/>
      <c r="BV7" s="924"/>
      <c r="BW7" s="924"/>
      <c r="BX7" s="955"/>
      <c r="BY7" s="924"/>
      <c r="BZ7" s="924"/>
      <c r="CA7" s="924"/>
      <c r="CB7" s="924"/>
      <c r="CC7" s="924"/>
      <c r="CD7" s="924"/>
      <c r="CE7" s="924"/>
      <c r="CF7" s="924"/>
      <c r="CG7" s="924"/>
      <c r="CH7" s="924"/>
      <c r="CI7" s="924"/>
      <c r="CJ7" s="975"/>
      <c r="CK7" s="924"/>
      <c r="CL7" s="924"/>
      <c r="CM7" s="924"/>
      <c r="CN7" s="975"/>
      <c r="CO7" s="924"/>
      <c r="CP7" s="924"/>
      <c r="CQ7" s="924"/>
      <c r="CR7" s="924"/>
      <c r="CS7" s="955"/>
      <c r="CT7" s="972"/>
      <c r="CU7" s="972"/>
      <c r="CV7" s="972"/>
      <c r="CW7" s="972"/>
      <c r="CX7" s="955"/>
      <c r="CY7" s="956"/>
      <c r="CZ7" s="958"/>
      <c r="DA7" s="958"/>
      <c r="DB7" s="958"/>
      <c r="DC7" s="958"/>
      <c r="DD7" s="958"/>
      <c r="DE7" s="958"/>
      <c r="DF7" s="946"/>
      <c r="DG7" s="946"/>
      <c r="DH7" s="924"/>
      <c r="DI7" s="924"/>
      <c r="DJ7" s="924"/>
      <c r="DK7" s="924"/>
      <c r="DL7" s="924"/>
      <c r="DM7" s="924"/>
      <c r="DN7" s="924"/>
      <c r="DO7" s="924"/>
      <c r="DP7" s="924"/>
      <c r="DQ7" s="975"/>
      <c r="DR7" s="924"/>
      <c r="DS7" s="924"/>
      <c r="DT7" s="924"/>
      <c r="DU7" s="975"/>
      <c r="DV7" s="924"/>
      <c r="DW7" s="924"/>
      <c r="DX7" s="924"/>
      <c r="DY7" s="924"/>
      <c r="DZ7" s="955"/>
      <c r="EA7" s="937"/>
      <c r="EB7" s="924"/>
      <c r="EC7" s="972"/>
      <c r="ED7" s="924"/>
      <c r="EE7" s="924"/>
      <c r="EF7" s="924"/>
      <c r="EG7" s="972"/>
      <c r="EH7" s="924"/>
      <c r="EI7" s="924"/>
      <c r="EJ7" s="924"/>
      <c r="EK7" s="643"/>
      <c r="EL7" s="924"/>
      <c r="EM7" s="924"/>
      <c r="EN7" s="924"/>
      <c r="EO7" s="924"/>
      <c r="EP7" s="924"/>
      <c r="EQ7" s="924"/>
      <c r="ER7" s="924"/>
      <c r="ES7" s="924"/>
      <c r="ET7" s="924"/>
      <c r="EU7" s="924"/>
      <c r="EV7" s="924"/>
      <c r="EW7" s="924"/>
      <c r="EX7" s="924"/>
      <c r="EY7" s="924"/>
      <c r="EZ7" s="924"/>
      <c r="FA7" s="924"/>
      <c r="FB7" s="924"/>
      <c r="FC7" s="924"/>
      <c r="FD7" s="924"/>
      <c r="FE7" s="924"/>
      <c r="FF7" s="924"/>
      <c r="FG7" s="924"/>
      <c r="FH7" s="644"/>
    </row>
    <row r="8" spans="1:164" s="1" customFormat="1" ht="12" customHeight="1">
      <c r="A8" s="989" t="s">
        <v>544</v>
      </c>
      <c r="B8" s="994">
        <v>107</v>
      </c>
      <c r="C8" s="987">
        <v>794</v>
      </c>
      <c r="D8" s="952">
        <v>1097.9428571428571</v>
      </c>
      <c r="E8" s="952">
        <v>1089.9482758620691</v>
      </c>
      <c r="F8" s="986"/>
      <c r="G8" s="924">
        <v>13</v>
      </c>
      <c r="H8" s="924">
        <v>14</v>
      </c>
      <c r="I8" s="924">
        <v>66</v>
      </c>
      <c r="J8" s="924">
        <v>5</v>
      </c>
      <c r="K8" s="924">
        <v>9</v>
      </c>
      <c r="L8" s="986"/>
      <c r="M8" s="924">
        <v>4</v>
      </c>
      <c r="N8" s="924">
        <v>10</v>
      </c>
      <c r="O8" s="924">
        <v>17</v>
      </c>
      <c r="P8" s="924">
        <v>11</v>
      </c>
      <c r="Q8" s="924">
        <v>15</v>
      </c>
      <c r="R8" s="924">
        <v>50</v>
      </c>
      <c r="S8" s="982">
        <v>39.748241758241754</v>
      </c>
      <c r="T8" s="982">
        <v>24.456538461538457</v>
      </c>
      <c r="U8" s="982">
        <v>20.657500000000006</v>
      </c>
      <c r="V8" s="982">
        <v>5.7180952380952377</v>
      </c>
      <c r="W8" s="971">
        <v>93</v>
      </c>
      <c r="X8" s="924">
        <v>63</v>
      </c>
      <c r="Y8" s="924">
        <v>1</v>
      </c>
      <c r="Z8" s="924">
        <v>9</v>
      </c>
      <c r="AA8" s="924">
        <v>6</v>
      </c>
      <c r="AB8" s="924">
        <v>4</v>
      </c>
      <c r="AC8" s="924">
        <v>10</v>
      </c>
      <c r="AD8" s="980">
        <v>7</v>
      </c>
      <c r="AE8" s="924">
        <v>7</v>
      </c>
      <c r="AF8" s="943">
        <v>36</v>
      </c>
      <c r="AG8" s="935">
        <v>6</v>
      </c>
      <c r="AH8" s="933">
        <v>12</v>
      </c>
      <c r="AI8" s="933">
        <v>12</v>
      </c>
      <c r="AJ8" s="933">
        <v>6</v>
      </c>
      <c r="AK8" s="996">
        <v>58</v>
      </c>
      <c r="AL8" s="936">
        <v>13</v>
      </c>
      <c r="AM8" s="924">
        <v>6</v>
      </c>
      <c r="AN8" s="924">
        <v>14</v>
      </c>
      <c r="AO8" s="924">
        <v>13</v>
      </c>
      <c r="AP8" s="924">
        <v>6</v>
      </c>
      <c r="AQ8" s="924">
        <v>58</v>
      </c>
      <c r="AR8" s="924">
        <v>13</v>
      </c>
      <c r="AS8" s="1000">
        <v>8.0843373493975896</v>
      </c>
      <c r="AT8" s="1001">
        <v>197.46575342465752</v>
      </c>
      <c r="AU8" s="1001">
        <v>80.014925373134332</v>
      </c>
      <c r="AV8" s="962"/>
      <c r="AW8" s="924">
        <v>53</v>
      </c>
      <c r="AX8" s="924">
        <v>28</v>
      </c>
      <c r="AY8" s="924">
        <v>26</v>
      </c>
      <c r="AZ8" s="962"/>
      <c r="BA8" s="924">
        <v>59</v>
      </c>
      <c r="BB8" s="924">
        <v>37</v>
      </c>
      <c r="BC8" s="924">
        <v>11</v>
      </c>
      <c r="BD8" s="961">
        <v>61.94736842105263</v>
      </c>
      <c r="BE8" s="965">
        <v>69</v>
      </c>
      <c r="BF8" s="962">
        <v>7</v>
      </c>
      <c r="BG8" s="967">
        <v>44</v>
      </c>
      <c r="BH8" s="967">
        <v>18</v>
      </c>
      <c r="BI8" s="945">
        <v>24</v>
      </c>
      <c r="BJ8" s="945">
        <v>14</v>
      </c>
      <c r="BK8" s="924">
        <v>7</v>
      </c>
      <c r="BL8" s="924">
        <v>45</v>
      </c>
      <c r="BM8" s="924">
        <v>19</v>
      </c>
      <c r="BN8" s="924">
        <v>24</v>
      </c>
      <c r="BO8" s="924">
        <v>14</v>
      </c>
      <c r="BP8" s="975"/>
      <c r="BQ8" s="924">
        <v>62</v>
      </c>
      <c r="BR8" s="924">
        <v>35</v>
      </c>
      <c r="BS8" s="924">
        <v>10</v>
      </c>
      <c r="BT8" s="975"/>
      <c r="BU8" s="924">
        <v>7</v>
      </c>
      <c r="BV8" s="924">
        <v>75</v>
      </c>
      <c r="BW8" s="924">
        <v>25</v>
      </c>
      <c r="BX8" s="953">
        <v>79</v>
      </c>
      <c r="BY8" s="924">
        <v>0</v>
      </c>
      <c r="BZ8" s="924">
        <v>10</v>
      </c>
      <c r="CA8" s="924">
        <v>1</v>
      </c>
      <c r="CB8" s="924">
        <v>35</v>
      </c>
      <c r="CC8" s="924">
        <v>19</v>
      </c>
      <c r="CD8" s="924">
        <v>1</v>
      </c>
      <c r="CE8" s="924">
        <v>1</v>
      </c>
      <c r="CF8" s="924">
        <v>10</v>
      </c>
      <c r="CG8" s="924">
        <v>2</v>
      </c>
      <c r="CH8" s="924">
        <v>18</v>
      </c>
      <c r="CI8" s="924">
        <v>10</v>
      </c>
      <c r="CJ8" s="975"/>
      <c r="CK8" s="924">
        <v>62</v>
      </c>
      <c r="CL8" s="924">
        <v>35</v>
      </c>
      <c r="CM8" s="924">
        <v>10</v>
      </c>
      <c r="CN8" s="975"/>
      <c r="CO8" s="924">
        <v>29</v>
      </c>
      <c r="CP8" s="924">
        <v>21</v>
      </c>
      <c r="CQ8" s="924">
        <v>7</v>
      </c>
      <c r="CR8" s="924">
        <v>3</v>
      </c>
      <c r="CS8" s="953">
        <v>2</v>
      </c>
      <c r="CT8" s="972">
        <v>7</v>
      </c>
      <c r="CU8" s="972">
        <v>2</v>
      </c>
      <c r="CV8" s="972">
        <v>7</v>
      </c>
      <c r="CW8" s="972">
        <v>7</v>
      </c>
      <c r="CX8" s="953">
        <v>51</v>
      </c>
      <c r="CY8" s="956">
        <v>44</v>
      </c>
      <c r="CZ8" s="957">
        <v>3</v>
      </c>
      <c r="DA8" s="957">
        <v>3</v>
      </c>
      <c r="DB8" s="957">
        <v>0</v>
      </c>
      <c r="DC8" s="957">
        <v>1</v>
      </c>
      <c r="DD8" s="957">
        <v>0</v>
      </c>
      <c r="DE8" s="957">
        <v>0</v>
      </c>
      <c r="DF8" s="945">
        <v>41</v>
      </c>
      <c r="DG8" s="945">
        <v>15</v>
      </c>
      <c r="DH8" s="924">
        <v>44</v>
      </c>
      <c r="DI8" s="924">
        <v>8</v>
      </c>
      <c r="DJ8" s="924">
        <v>20</v>
      </c>
      <c r="DK8" s="924">
        <v>1</v>
      </c>
      <c r="DL8" s="924">
        <v>11</v>
      </c>
      <c r="DM8" s="924">
        <v>9</v>
      </c>
      <c r="DN8" s="924">
        <v>16</v>
      </c>
      <c r="DO8" s="924">
        <v>41</v>
      </c>
      <c r="DP8" s="924">
        <v>15</v>
      </c>
      <c r="DQ8" s="975"/>
      <c r="DR8" s="924">
        <v>54</v>
      </c>
      <c r="DS8" s="924">
        <v>42</v>
      </c>
      <c r="DT8" s="924">
        <v>11</v>
      </c>
      <c r="DU8" s="975"/>
      <c r="DV8" s="924">
        <v>38</v>
      </c>
      <c r="DW8" s="924">
        <v>9</v>
      </c>
      <c r="DX8" s="924">
        <v>3</v>
      </c>
      <c r="DY8" s="924">
        <v>3</v>
      </c>
      <c r="DZ8" s="953">
        <v>1</v>
      </c>
      <c r="EA8" s="936">
        <v>0</v>
      </c>
      <c r="EB8" s="924">
        <v>0</v>
      </c>
      <c r="EC8" s="972">
        <v>133</v>
      </c>
      <c r="ED8" s="924">
        <v>56</v>
      </c>
      <c r="EE8" s="924">
        <v>6</v>
      </c>
      <c r="EF8" s="924">
        <v>45</v>
      </c>
      <c r="EG8" s="972">
        <v>47</v>
      </c>
      <c r="EH8" s="924">
        <v>35</v>
      </c>
      <c r="EI8" s="924">
        <v>7</v>
      </c>
      <c r="EJ8" s="924">
        <v>65</v>
      </c>
      <c r="EK8" s="643"/>
      <c r="EL8" s="924">
        <v>38</v>
      </c>
      <c r="EM8" s="924">
        <v>0</v>
      </c>
      <c r="EN8" s="924">
        <v>3</v>
      </c>
      <c r="EO8" s="924">
        <v>3</v>
      </c>
      <c r="EP8" s="924">
        <v>3</v>
      </c>
      <c r="EQ8" s="924">
        <v>0</v>
      </c>
      <c r="ER8" s="924">
        <v>26</v>
      </c>
      <c r="ES8" s="924">
        <v>34</v>
      </c>
      <c r="ET8" s="924">
        <v>12</v>
      </c>
      <c r="EU8" s="924">
        <v>7</v>
      </c>
      <c r="EV8" s="924">
        <v>24</v>
      </c>
      <c r="EW8" s="924">
        <v>8</v>
      </c>
      <c r="EX8" s="924">
        <v>53</v>
      </c>
      <c r="EY8" s="924">
        <v>13</v>
      </c>
      <c r="EZ8" s="924">
        <v>41</v>
      </c>
      <c r="FA8" s="924">
        <v>26</v>
      </c>
      <c r="FB8" s="924">
        <v>14</v>
      </c>
      <c r="FC8" s="924">
        <v>55</v>
      </c>
      <c r="FD8" s="924">
        <v>13</v>
      </c>
      <c r="FE8" s="924">
        <v>247</v>
      </c>
      <c r="FF8" s="924">
        <v>3</v>
      </c>
      <c r="FG8" s="924">
        <v>98</v>
      </c>
      <c r="FH8" s="645"/>
    </row>
    <row r="9" spans="1:164" s="1" customFormat="1" ht="12" customHeight="1">
      <c r="A9" s="989"/>
      <c r="B9" s="994"/>
      <c r="C9" s="987"/>
      <c r="D9" s="952"/>
      <c r="E9" s="952"/>
      <c r="F9" s="986"/>
      <c r="G9" s="924"/>
      <c r="H9" s="924"/>
      <c r="I9" s="924"/>
      <c r="J9" s="924"/>
      <c r="K9" s="924"/>
      <c r="L9" s="986"/>
      <c r="M9" s="924"/>
      <c r="N9" s="924"/>
      <c r="O9" s="924"/>
      <c r="P9" s="924"/>
      <c r="Q9" s="924"/>
      <c r="R9" s="924"/>
      <c r="S9" s="982"/>
      <c r="T9" s="982"/>
      <c r="U9" s="982"/>
      <c r="V9" s="982"/>
      <c r="W9" s="971"/>
      <c r="X9" s="924"/>
      <c r="Y9" s="924"/>
      <c r="Z9" s="924"/>
      <c r="AA9" s="924"/>
      <c r="AB9" s="924"/>
      <c r="AC9" s="924"/>
      <c r="AD9" s="980"/>
      <c r="AE9" s="924"/>
      <c r="AF9" s="944"/>
      <c r="AG9" s="935"/>
      <c r="AH9" s="934"/>
      <c r="AI9" s="934"/>
      <c r="AJ9" s="934"/>
      <c r="AK9" s="997"/>
      <c r="AL9" s="937"/>
      <c r="AM9" s="924"/>
      <c r="AN9" s="924"/>
      <c r="AO9" s="924"/>
      <c r="AP9" s="924"/>
      <c r="AQ9" s="924"/>
      <c r="AR9" s="924"/>
      <c r="AS9" s="972"/>
      <c r="AT9" s="1002"/>
      <c r="AU9" s="1002"/>
      <c r="AV9" s="962"/>
      <c r="AW9" s="924"/>
      <c r="AX9" s="924"/>
      <c r="AY9" s="924"/>
      <c r="AZ9" s="962"/>
      <c r="BA9" s="924"/>
      <c r="BB9" s="924"/>
      <c r="BC9" s="924"/>
      <c r="BD9" s="961"/>
      <c r="BE9" s="966"/>
      <c r="BF9" s="962"/>
      <c r="BG9" s="968"/>
      <c r="BH9" s="968"/>
      <c r="BI9" s="946"/>
      <c r="BJ9" s="946"/>
      <c r="BK9" s="924"/>
      <c r="BL9" s="924"/>
      <c r="BM9" s="924"/>
      <c r="BN9" s="924"/>
      <c r="BO9" s="924"/>
      <c r="BP9" s="975"/>
      <c r="BQ9" s="924"/>
      <c r="BR9" s="924"/>
      <c r="BS9" s="924"/>
      <c r="BT9" s="975"/>
      <c r="BU9" s="924"/>
      <c r="BV9" s="924"/>
      <c r="BW9" s="924"/>
      <c r="BX9" s="955"/>
      <c r="BY9" s="924"/>
      <c r="BZ9" s="924"/>
      <c r="CA9" s="924"/>
      <c r="CB9" s="924"/>
      <c r="CC9" s="924"/>
      <c r="CD9" s="924"/>
      <c r="CE9" s="924"/>
      <c r="CF9" s="924"/>
      <c r="CG9" s="924"/>
      <c r="CH9" s="924"/>
      <c r="CI9" s="924"/>
      <c r="CJ9" s="975"/>
      <c r="CK9" s="924"/>
      <c r="CL9" s="924"/>
      <c r="CM9" s="924"/>
      <c r="CN9" s="975"/>
      <c r="CO9" s="924"/>
      <c r="CP9" s="924"/>
      <c r="CQ9" s="924"/>
      <c r="CR9" s="924"/>
      <c r="CS9" s="955"/>
      <c r="CT9" s="972"/>
      <c r="CU9" s="972"/>
      <c r="CV9" s="972"/>
      <c r="CW9" s="972"/>
      <c r="CX9" s="955"/>
      <c r="CY9" s="956"/>
      <c r="CZ9" s="958"/>
      <c r="DA9" s="958"/>
      <c r="DB9" s="958"/>
      <c r="DC9" s="958"/>
      <c r="DD9" s="958"/>
      <c r="DE9" s="958"/>
      <c r="DF9" s="946"/>
      <c r="DG9" s="946"/>
      <c r="DH9" s="924"/>
      <c r="DI9" s="924"/>
      <c r="DJ9" s="924"/>
      <c r="DK9" s="924"/>
      <c r="DL9" s="924"/>
      <c r="DM9" s="924"/>
      <c r="DN9" s="924"/>
      <c r="DO9" s="924"/>
      <c r="DP9" s="924"/>
      <c r="DQ9" s="975"/>
      <c r="DR9" s="924"/>
      <c r="DS9" s="924"/>
      <c r="DT9" s="924"/>
      <c r="DU9" s="975"/>
      <c r="DV9" s="924"/>
      <c r="DW9" s="924"/>
      <c r="DX9" s="924"/>
      <c r="DY9" s="924"/>
      <c r="DZ9" s="955"/>
      <c r="EA9" s="937"/>
      <c r="EB9" s="924"/>
      <c r="EC9" s="972"/>
      <c r="ED9" s="924"/>
      <c r="EE9" s="924"/>
      <c r="EF9" s="924"/>
      <c r="EG9" s="972"/>
      <c r="EH9" s="924"/>
      <c r="EI9" s="924"/>
      <c r="EJ9" s="924"/>
      <c r="EK9" s="643"/>
      <c r="EL9" s="924"/>
      <c r="EM9" s="924"/>
      <c r="EN9" s="924"/>
      <c r="EO9" s="924"/>
      <c r="EP9" s="924"/>
      <c r="EQ9" s="924"/>
      <c r="ER9" s="924"/>
      <c r="ES9" s="924"/>
      <c r="ET9" s="924"/>
      <c r="EU9" s="924"/>
      <c r="EV9" s="924"/>
      <c r="EW9" s="924"/>
      <c r="EX9" s="924"/>
      <c r="EY9" s="924"/>
      <c r="EZ9" s="924"/>
      <c r="FA9" s="924"/>
      <c r="FB9" s="924"/>
      <c r="FC9" s="924"/>
      <c r="FD9" s="924"/>
      <c r="FE9" s="924"/>
      <c r="FF9" s="924"/>
      <c r="FG9" s="924"/>
      <c r="FH9" s="645"/>
    </row>
    <row r="10" spans="1:164" s="1" customFormat="1" ht="12" customHeight="1">
      <c r="A10" s="989" t="s">
        <v>545</v>
      </c>
      <c r="B10" s="994">
        <v>123</v>
      </c>
      <c r="C10" s="987">
        <v>954</v>
      </c>
      <c r="D10" s="952">
        <v>1202.0333333333333</v>
      </c>
      <c r="E10" s="952">
        <v>1059.0441176470588</v>
      </c>
      <c r="F10" s="986"/>
      <c r="G10" s="924">
        <v>15</v>
      </c>
      <c r="H10" s="924">
        <v>27</v>
      </c>
      <c r="I10" s="924">
        <v>70</v>
      </c>
      <c r="J10" s="924">
        <v>8</v>
      </c>
      <c r="K10" s="924">
        <v>3</v>
      </c>
      <c r="L10" s="986"/>
      <c r="M10" s="924">
        <v>6</v>
      </c>
      <c r="N10" s="924">
        <v>16</v>
      </c>
      <c r="O10" s="924">
        <v>25</v>
      </c>
      <c r="P10" s="924">
        <v>13</v>
      </c>
      <c r="Q10" s="924">
        <v>11</v>
      </c>
      <c r="R10" s="924">
        <v>52</v>
      </c>
      <c r="S10" s="982">
        <v>40.304821428571422</v>
      </c>
      <c r="T10" s="982">
        <v>22.816376811594203</v>
      </c>
      <c r="U10" s="982">
        <v>20.01863013698631</v>
      </c>
      <c r="V10" s="982">
        <v>3.5829166666666663</v>
      </c>
      <c r="W10" s="971">
        <v>104</v>
      </c>
      <c r="X10" s="924">
        <v>52</v>
      </c>
      <c r="Y10" s="924">
        <v>9</v>
      </c>
      <c r="Z10" s="924">
        <v>7</v>
      </c>
      <c r="AA10" s="924">
        <v>13</v>
      </c>
      <c r="AB10" s="924">
        <v>7</v>
      </c>
      <c r="AC10" s="924">
        <v>16</v>
      </c>
      <c r="AD10" s="980">
        <v>14</v>
      </c>
      <c r="AE10" s="924">
        <v>5</v>
      </c>
      <c r="AF10" s="943">
        <v>38</v>
      </c>
      <c r="AG10" s="935">
        <v>4</v>
      </c>
      <c r="AH10" s="933">
        <v>7</v>
      </c>
      <c r="AI10" s="933">
        <v>20</v>
      </c>
      <c r="AJ10" s="933">
        <v>7</v>
      </c>
      <c r="AK10" s="996">
        <v>71</v>
      </c>
      <c r="AL10" s="936">
        <v>14</v>
      </c>
      <c r="AM10" s="924">
        <v>4</v>
      </c>
      <c r="AN10" s="924">
        <v>8</v>
      </c>
      <c r="AO10" s="924">
        <v>21</v>
      </c>
      <c r="AP10" s="924">
        <v>8</v>
      </c>
      <c r="AQ10" s="924">
        <v>72</v>
      </c>
      <c r="AR10" s="924">
        <v>14</v>
      </c>
      <c r="AS10" s="1000">
        <v>9.1199999999999992</v>
      </c>
      <c r="AT10" s="1001">
        <v>195.36781609195401</v>
      </c>
      <c r="AU10" s="1001">
        <v>69.597701149425291</v>
      </c>
      <c r="AV10" s="962"/>
      <c r="AW10" s="924">
        <v>67</v>
      </c>
      <c r="AX10" s="924">
        <v>41</v>
      </c>
      <c r="AY10" s="924">
        <v>15</v>
      </c>
      <c r="AZ10" s="962"/>
      <c r="BA10" s="924">
        <v>74</v>
      </c>
      <c r="BB10" s="924">
        <v>44</v>
      </c>
      <c r="BC10" s="924">
        <v>5</v>
      </c>
      <c r="BD10" s="961">
        <v>62</v>
      </c>
      <c r="BE10" s="965">
        <v>91</v>
      </c>
      <c r="BF10" s="962">
        <v>13</v>
      </c>
      <c r="BG10" s="967">
        <v>57</v>
      </c>
      <c r="BH10" s="967">
        <v>21</v>
      </c>
      <c r="BI10" s="945">
        <v>22</v>
      </c>
      <c r="BJ10" s="945">
        <v>10</v>
      </c>
      <c r="BK10" s="924">
        <v>13</v>
      </c>
      <c r="BL10" s="924">
        <v>58</v>
      </c>
      <c r="BM10" s="924">
        <v>21</v>
      </c>
      <c r="BN10" s="924">
        <v>22</v>
      </c>
      <c r="BO10" s="924">
        <v>10</v>
      </c>
      <c r="BP10" s="975"/>
      <c r="BQ10" s="924">
        <v>86</v>
      </c>
      <c r="BR10" s="924">
        <v>33</v>
      </c>
      <c r="BS10" s="924">
        <v>4</v>
      </c>
      <c r="BT10" s="975"/>
      <c r="BU10" s="924">
        <v>10</v>
      </c>
      <c r="BV10" s="924">
        <v>91</v>
      </c>
      <c r="BW10" s="924">
        <v>22</v>
      </c>
      <c r="BX10" s="953">
        <v>104</v>
      </c>
      <c r="BY10" s="924">
        <v>0</v>
      </c>
      <c r="BZ10" s="924">
        <v>16</v>
      </c>
      <c r="CA10" s="924">
        <v>2</v>
      </c>
      <c r="CB10" s="924">
        <v>54</v>
      </c>
      <c r="CC10" s="924">
        <v>19</v>
      </c>
      <c r="CD10" s="924">
        <v>3</v>
      </c>
      <c r="CE10" s="924">
        <v>1</v>
      </c>
      <c r="CF10" s="924">
        <v>9</v>
      </c>
      <c r="CG10" s="924">
        <v>0</v>
      </c>
      <c r="CH10" s="924">
        <v>15</v>
      </c>
      <c r="CI10" s="924">
        <v>4</v>
      </c>
      <c r="CJ10" s="975"/>
      <c r="CK10" s="924">
        <v>67</v>
      </c>
      <c r="CL10" s="924">
        <v>50</v>
      </c>
      <c r="CM10" s="924">
        <v>6</v>
      </c>
      <c r="CN10" s="975"/>
      <c r="CO10" s="924">
        <v>34</v>
      </c>
      <c r="CP10" s="924">
        <v>26</v>
      </c>
      <c r="CQ10" s="924">
        <v>4</v>
      </c>
      <c r="CR10" s="924">
        <v>1</v>
      </c>
      <c r="CS10" s="953">
        <v>2</v>
      </c>
      <c r="CT10" s="972">
        <v>11</v>
      </c>
      <c r="CU10" s="972">
        <v>3</v>
      </c>
      <c r="CV10" s="972">
        <v>13</v>
      </c>
      <c r="CW10" s="972">
        <v>14</v>
      </c>
      <c r="CX10" s="953">
        <v>62</v>
      </c>
      <c r="CY10" s="956">
        <v>52</v>
      </c>
      <c r="CZ10" s="957">
        <v>2</v>
      </c>
      <c r="DA10" s="957">
        <v>1</v>
      </c>
      <c r="DB10" s="957">
        <v>0</v>
      </c>
      <c r="DC10" s="957">
        <v>3</v>
      </c>
      <c r="DD10" s="957">
        <v>2</v>
      </c>
      <c r="DE10" s="957">
        <v>2</v>
      </c>
      <c r="DF10" s="945">
        <v>52</v>
      </c>
      <c r="DG10" s="945">
        <v>9</v>
      </c>
      <c r="DH10" s="924">
        <v>52</v>
      </c>
      <c r="DI10" s="924">
        <v>11</v>
      </c>
      <c r="DJ10" s="924">
        <v>14</v>
      </c>
      <c r="DK10" s="924">
        <v>2</v>
      </c>
      <c r="DL10" s="924">
        <v>15</v>
      </c>
      <c r="DM10" s="924">
        <v>8</v>
      </c>
      <c r="DN10" s="924">
        <v>24</v>
      </c>
      <c r="DO10" s="924">
        <v>52</v>
      </c>
      <c r="DP10" s="924">
        <v>9</v>
      </c>
      <c r="DQ10" s="975"/>
      <c r="DR10" s="924">
        <v>49</v>
      </c>
      <c r="DS10" s="924">
        <v>66</v>
      </c>
      <c r="DT10" s="924">
        <v>8</v>
      </c>
      <c r="DU10" s="975"/>
      <c r="DV10" s="924">
        <v>38</v>
      </c>
      <c r="DW10" s="924">
        <v>8</v>
      </c>
      <c r="DX10" s="924">
        <v>3</v>
      </c>
      <c r="DY10" s="924">
        <v>0</v>
      </c>
      <c r="DZ10" s="953">
        <v>0</v>
      </c>
      <c r="EA10" s="936">
        <v>0</v>
      </c>
      <c r="EB10" s="924">
        <v>0</v>
      </c>
      <c r="EC10" s="972">
        <v>169</v>
      </c>
      <c r="ED10" s="924">
        <v>74</v>
      </c>
      <c r="EE10" s="924">
        <v>5</v>
      </c>
      <c r="EF10" s="924">
        <v>44</v>
      </c>
      <c r="EG10" s="972">
        <v>49</v>
      </c>
      <c r="EH10" s="924">
        <v>34</v>
      </c>
      <c r="EI10" s="924">
        <v>10</v>
      </c>
      <c r="EJ10" s="924">
        <v>79</v>
      </c>
      <c r="EK10" s="643"/>
      <c r="EL10" s="924">
        <v>51</v>
      </c>
      <c r="EM10" s="924">
        <v>0</v>
      </c>
      <c r="EN10" s="924">
        <v>2</v>
      </c>
      <c r="EO10" s="924">
        <v>3</v>
      </c>
      <c r="EP10" s="924">
        <v>5</v>
      </c>
      <c r="EQ10" s="924">
        <v>2</v>
      </c>
      <c r="ER10" s="924">
        <v>22</v>
      </c>
      <c r="ES10" s="924">
        <v>38</v>
      </c>
      <c r="ET10" s="924">
        <v>15</v>
      </c>
      <c r="EU10" s="924">
        <v>12</v>
      </c>
      <c r="EV10" s="924">
        <v>27</v>
      </c>
      <c r="EW10" s="924">
        <v>18</v>
      </c>
      <c r="EX10" s="924">
        <v>69</v>
      </c>
      <c r="EY10" s="924">
        <v>8</v>
      </c>
      <c r="EZ10" s="924">
        <v>47</v>
      </c>
      <c r="FA10" s="924">
        <v>30</v>
      </c>
      <c r="FB10" s="924">
        <v>30</v>
      </c>
      <c r="FC10" s="924">
        <v>78</v>
      </c>
      <c r="FD10" s="924">
        <v>9</v>
      </c>
      <c r="FE10" s="924">
        <v>276</v>
      </c>
      <c r="FF10" s="924">
        <v>26</v>
      </c>
      <c r="FG10" s="924">
        <v>112</v>
      </c>
      <c r="FH10" s="644"/>
    </row>
    <row r="11" spans="1:164" s="1" customFormat="1" ht="12" customHeight="1">
      <c r="A11" s="989"/>
      <c r="B11" s="994"/>
      <c r="C11" s="987"/>
      <c r="D11" s="952"/>
      <c r="E11" s="952"/>
      <c r="F11" s="986"/>
      <c r="G11" s="924"/>
      <c r="H11" s="924"/>
      <c r="I11" s="924"/>
      <c r="J11" s="924"/>
      <c r="K11" s="924"/>
      <c r="L11" s="986"/>
      <c r="M11" s="924"/>
      <c r="N11" s="924"/>
      <c r="O11" s="924"/>
      <c r="P11" s="924"/>
      <c r="Q11" s="924"/>
      <c r="R11" s="924"/>
      <c r="S11" s="982"/>
      <c r="T11" s="982"/>
      <c r="U11" s="982"/>
      <c r="V11" s="982"/>
      <c r="W11" s="971"/>
      <c r="X11" s="924"/>
      <c r="Y11" s="924"/>
      <c r="Z11" s="924"/>
      <c r="AA11" s="924"/>
      <c r="AB11" s="924"/>
      <c r="AC11" s="924"/>
      <c r="AD11" s="980"/>
      <c r="AE11" s="924"/>
      <c r="AF11" s="944"/>
      <c r="AG11" s="935"/>
      <c r="AH11" s="934"/>
      <c r="AI11" s="934"/>
      <c r="AJ11" s="934"/>
      <c r="AK11" s="997"/>
      <c r="AL11" s="937"/>
      <c r="AM11" s="924"/>
      <c r="AN11" s="924"/>
      <c r="AO11" s="924"/>
      <c r="AP11" s="924"/>
      <c r="AQ11" s="924"/>
      <c r="AR11" s="924"/>
      <c r="AS11" s="972"/>
      <c r="AT11" s="1002"/>
      <c r="AU11" s="1002"/>
      <c r="AV11" s="962"/>
      <c r="AW11" s="924"/>
      <c r="AX11" s="924"/>
      <c r="AY11" s="924"/>
      <c r="AZ11" s="962"/>
      <c r="BA11" s="924"/>
      <c r="BB11" s="924"/>
      <c r="BC11" s="924"/>
      <c r="BD11" s="961"/>
      <c r="BE11" s="966"/>
      <c r="BF11" s="962"/>
      <c r="BG11" s="968"/>
      <c r="BH11" s="968"/>
      <c r="BI11" s="946"/>
      <c r="BJ11" s="946"/>
      <c r="BK11" s="924"/>
      <c r="BL11" s="924"/>
      <c r="BM11" s="924"/>
      <c r="BN11" s="924"/>
      <c r="BO11" s="924"/>
      <c r="BP11" s="975"/>
      <c r="BQ11" s="924"/>
      <c r="BR11" s="924"/>
      <c r="BS11" s="924"/>
      <c r="BT11" s="975"/>
      <c r="BU11" s="924"/>
      <c r="BV11" s="924"/>
      <c r="BW11" s="924"/>
      <c r="BX11" s="955"/>
      <c r="BY11" s="924"/>
      <c r="BZ11" s="924"/>
      <c r="CA11" s="924"/>
      <c r="CB11" s="924"/>
      <c r="CC11" s="924"/>
      <c r="CD11" s="924"/>
      <c r="CE11" s="924"/>
      <c r="CF11" s="924"/>
      <c r="CG11" s="924"/>
      <c r="CH11" s="924"/>
      <c r="CI11" s="924"/>
      <c r="CJ11" s="975"/>
      <c r="CK11" s="924"/>
      <c r="CL11" s="924"/>
      <c r="CM11" s="924"/>
      <c r="CN11" s="975"/>
      <c r="CO11" s="924"/>
      <c r="CP11" s="924"/>
      <c r="CQ11" s="924"/>
      <c r="CR11" s="924"/>
      <c r="CS11" s="955"/>
      <c r="CT11" s="972"/>
      <c r="CU11" s="972"/>
      <c r="CV11" s="972"/>
      <c r="CW11" s="972"/>
      <c r="CX11" s="955"/>
      <c r="CY11" s="956"/>
      <c r="CZ11" s="958"/>
      <c r="DA11" s="958"/>
      <c r="DB11" s="958"/>
      <c r="DC11" s="958"/>
      <c r="DD11" s="958"/>
      <c r="DE11" s="958"/>
      <c r="DF11" s="946"/>
      <c r="DG11" s="946"/>
      <c r="DH11" s="924"/>
      <c r="DI11" s="924"/>
      <c r="DJ11" s="924"/>
      <c r="DK11" s="924"/>
      <c r="DL11" s="924"/>
      <c r="DM11" s="924"/>
      <c r="DN11" s="924"/>
      <c r="DO11" s="924"/>
      <c r="DP11" s="924"/>
      <c r="DQ11" s="975"/>
      <c r="DR11" s="924"/>
      <c r="DS11" s="924"/>
      <c r="DT11" s="924"/>
      <c r="DU11" s="975"/>
      <c r="DV11" s="924"/>
      <c r="DW11" s="924"/>
      <c r="DX11" s="924"/>
      <c r="DY11" s="924"/>
      <c r="DZ11" s="955"/>
      <c r="EA11" s="937"/>
      <c r="EB11" s="924"/>
      <c r="EC11" s="972"/>
      <c r="ED11" s="924"/>
      <c r="EE11" s="924"/>
      <c r="EF11" s="924"/>
      <c r="EG11" s="972"/>
      <c r="EH11" s="924"/>
      <c r="EI11" s="924"/>
      <c r="EJ11" s="924"/>
      <c r="EK11" s="643"/>
      <c r="EL11" s="924"/>
      <c r="EM11" s="924"/>
      <c r="EN11" s="924"/>
      <c r="EO11" s="924"/>
      <c r="EP11" s="924"/>
      <c r="EQ11" s="924"/>
      <c r="ER11" s="924"/>
      <c r="ES11" s="924"/>
      <c r="ET11" s="924"/>
      <c r="EU11" s="924"/>
      <c r="EV11" s="924"/>
      <c r="EW11" s="924"/>
      <c r="EX11" s="924"/>
      <c r="EY11" s="924"/>
      <c r="EZ11" s="924"/>
      <c r="FA11" s="924"/>
      <c r="FB11" s="924"/>
      <c r="FC11" s="924"/>
      <c r="FD11" s="924"/>
      <c r="FE11" s="924"/>
      <c r="FF11" s="924"/>
      <c r="FG11" s="924"/>
      <c r="FH11" s="644"/>
    </row>
    <row r="12" spans="1:164" s="1" customFormat="1" ht="12" customHeight="1">
      <c r="A12" s="988" t="s">
        <v>201</v>
      </c>
      <c r="B12" s="994">
        <v>23</v>
      </c>
      <c r="C12" s="987">
        <v>285</v>
      </c>
      <c r="D12" s="952">
        <v>1607.9166666666667</v>
      </c>
      <c r="E12" s="952">
        <v>1275.6190476190477</v>
      </c>
      <c r="F12" s="986"/>
      <c r="G12" s="924">
        <v>1</v>
      </c>
      <c r="H12" s="924">
        <v>1</v>
      </c>
      <c r="I12" s="924">
        <v>18</v>
      </c>
      <c r="J12" s="924">
        <v>0</v>
      </c>
      <c r="K12" s="924">
        <v>3</v>
      </c>
      <c r="L12" s="986"/>
      <c r="M12" s="924">
        <v>2</v>
      </c>
      <c r="N12" s="924">
        <v>2</v>
      </c>
      <c r="O12" s="924">
        <v>6</v>
      </c>
      <c r="P12" s="924">
        <v>3</v>
      </c>
      <c r="Q12" s="924">
        <v>2</v>
      </c>
      <c r="R12" s="924">
        <v>8</v>
      </c>
      <c r="S12" s="982">
        <v>40.487499999999997</v>
      </c>
      <c r="T12" s="982">
        <v>23.243999999999996</v>
      </c>
      <c r="U12" s="982">
        <v>20.131666666666668</v>
      </c>
      <c r="V12" s="982">
        <v>11.2</v>
      </c>
      <c r="W12" s="971">
        <v>19</v>
      </c>
      <c r="X12" s="924">
        <v>11</v>
      </c>
      <c r="Y12" s="924">
        <v>3</v>
      </c>
      <c r="Z12" s="924">
        <v>3</v>
      </c>
      <c r="AA12" s="924">
        <v>1</v>
      </c>
      <c r="AB12" s="924">
        <v>0</v>
      </c>
      <c r="AC12" s="924">
        <v>1</v>
      </c>
      <c r="AD12" s="980">
        <v>2</v>
      </c>
      <c r="AE12" s="924">
        <v>2</v>
      </c>
      <c r="AF12" s="943">
        <v>14</v>
      </c>
      <c r="AG12" s="935">
        <v>1</v>
      </c>
      <c r="AH12" s="933">
        <v>3</v>
      </c>
      <c r="AI12" s="933">
        <v>7</v>
      </c>
      <c r="AJ12" s="933">
        <v>3</v>
      </c>
      <c r="AK12" s="996">
        <v>8</v>
      </c>
      <c r="AL12" s="936">
        <v>1</v>
      </c>
      <c r="AM12" s="924">
        <v>1</v>
      </c>
      <c r="AN12" s="924">
        <v>3</v>
      </c>
      <c r="AO12" s="924">
        <v>7</v>
      </c>
      <c r="AP12" s="924">
        <v>4</v>
      </c>
      <c r="AQ12" s="924">
        <v>8</v>
      </c>
      <c r="AR12" s="924">
        <v>1</v>
      </c>
      <c r="AS12" s="1000">
        <v>14.882352941176471</v>
      </c>
      <c r="AT12" s="1001">
        <v>370.53333333333336</v>
      </c>
      <c r="AU12" s="1001">
        <v>174.93333333333334</v>
      </c>
      <c r="AV12" s="962"/>
      <c r="AW12" s="924">
        <v>14</v>
      </c>
      <c r="AX12" s="924">
        <v>8</v>
      </c>
      <c r="AY12" s="924">
        <v>1</v>
      </c>
      <c r="AZ12" s="962"/>
      <c r="BA12" s="924">
        <v>15</v>
      </c>
      <c r="BB12" s="924">
        <v>7</v>
      </c>
      <c r="BC12" s="924">
        <v>1</v>
      </c>
      <c r="BD12" s="961">
        <v>62.333333333333336</v>
      </c>
      <c r="BE12" s="965">
        <v>18</v>
      </c>
      <c r="BF12" s="962">
        <v>4</v>
      </c>
      <c r="BG12" s="967">
        <v>10</v>
      </c>
      <c r="BH12" s="967">
        <v>4</v>
      </c>
      <c r="BI12" s="945">
        <v>5</v>
      </c>
      <c r="BJ12" s="945">
        <v>0</v>
      </c>
      <c r="BK12" s="924">
        <v>4</v>
      </c>
      <c r="BL12" s="924">
        <v>12</v>
      </c>
      <c r="BM12" s="924">
        <v>4</v>
      </c>
      <c r="BN12" s="924">
        <v>5</v>
      </c>
      <c r="BO12" s="924">
        <v>0</v>
      </c>
      <c r="BP12" s="975"/>
      <c r="BQ12" s="924">
        <v>16</v>
      </c>
      <c r="BR12" s="924">
        <v>6</v>
      </c>
      <c r="BS12" s="924">
        <v>1</v>
      </c>
      <c r="BT12" s="975"/>
      <c r="BU12" s="924">
        <v>2</v>
      </c>
      <c r="BV12" s="924">
        <v>18</v>
      </c>
      <c r="BW12" s="924">
        <v>3</v>
      </c>
      <c r="BX12" s="953">
        <v>22</v>
      </c>
      <c r="BY12" s="924">
        <v>0</v>
      </c>
      <c r="BZ12" s="924">
        <v>0</v>
      </c>
      <c r="CA12" s="924">
        <v>1</v>
      </c>
      <c r="CB12" s="924">
        <v>14</v>
      </c>
      <c r="CC12" s="924">
        <v>6</v>
      </c>
      <c r="CD12" s="924">
        <v>0</v>
      </c>
      <c r="CE12" s="924">
        <v>0</v>
      </c>
      <c r="CF12" s="924">
        <v>1</v>
      </c>
      <c r="CG12" s="924">
        <v>0</v>
      </c>
      <c r="CH12" s="924">
        <v>1</v>
      </c>
      <c r="CI12" s="924">
        <v>0</v>
      </c>
      <c r="CJ12" s="975"/>
      <c r="CK12" s="924">
        <v>16</v>
      </c>
      <c r="CL12" s="924">
        <v>7</v>
      </c>
      <c r="CM12" s="924">
        <v>0</v>
      </c>
      <c r="CN12" s="975"/>
      <c r="CO12" s="924">
        <v>8</v>
      </c>
      <c r="CP12" s="924">
        <v>5</v>
      </c>
      <c r="CQ12" s="924">
        <v>1</v>
      </c>
      <c r="CR12" s="924">
        <v>0</v>
      </c>
      <c r="CS12" s="953">
        <v>2</v>
      </c>
      <c r="CT12" s="972">
        <v>2</v>
      </c>
      <c r="CU12" s="972">
        <v>0</v>
      </c>
      <c r="CV12" s="972">
        <v>9</v>
      </c>
      <c r="CW12" s="972">
        <v>9</v>
      </c>
      <c r="CX12" s="953">
        <v>14</v>
      </c>
      <c r="CY12" s="956">
        <v>10</v>
      </c>
      <c r="CZ12" s="957">
        <v>2</v>
      </c>
      <c r="DA12" s="957">
        <v>0</v>
      </c>
      <c r="DB12" s="957">
        <v>0</v>
      </c>
      <c r="DC12" s="957">
        <v>1</v>
      </c>
      <c r="DD12" s="957">
        <v>0</v>
      </c>
      <c r="DE12" s="957">
        <v>1</v>
      </c>
      <c r="DF12" s="945">
        <v>8</v>
      </c>
      <c r="DG12" s="945">
        <v>1</v>
      </c>
      <c r="DH12" s="924">
        <v>10</v>
      </c>
      <c r="DI12" s="924">
        <v>3</v>
      </c>
      <c r="DJ12" s="924">
        <v>1</v>
      </c>
      <c r="DK12" s="924">
        <v>0</v>
      </c>
      <c r="DL12" s="924">
        <v>3</v>
      </c>
      <c r="DM12" s="924">
        <v>0</v>
      </c>
      <c r="DN12" s="924">
        <v>6</v>
      </c>
      <c r="DO12" s="924">
        <v>8</v>
      </c>
      <c r="DP12" s="924">
        <v>1</v>
      </c>
      <c r="DQ12" s="975"/>
      <c r="DR12" s="924">
        <v>13</v>
      </c>
      <c r="DS12" s="924">
        <v>9</v>
      </c>
      <c r="DT12" s="924">
        <v>1</v>
      </c>
      <c r="DU12" s="975"/>
      <c r="DV12" s="924">
        <v>11</v>
      </c>
      <c r="DW12" s="924">
        <v>2</v>
      </c>
      <c r="DX12" s="924">
        <v>0</v>
      </c>
      <c r="DY12" s="924">
        <v>0</v>
      </c>
      <c r="DZ12" s="953">
        <v>0</v>
      </c>
      <c r="EA12" s="936">
        <v>3</v>
      </c>
      <c r="EB12" s="924">
        <v>8</v>
      </c>
      <c r="EC12" s="972">
        <v>31</v>
      </c>
      <c r="ED12" s="924">
        <v>17</v>
      </c>
      <c r="EE12" s="924">
        <v>1</v>
      </c>
      <c r="EF12" s="924">
        <v>5</v>
      </c>
      <c r="EG12" s="972">
        <v>40</v>
      </c>
      <c r="EH12" s="924">
        <v>17</v>
      </c>
      <c r="EI12" s="924">
        <v>2</v>
      </c>
      <c r="EJ12" s="924">
        <v>4</v>
      </c>
      <c r="EK12" s="643"/>
      <c r="EL12" s="924">
        <v>3</v>
      </c>
      <c r="EM12" s="924">
        <v>0</v>
      </c>
      <c r="EN12" s="924">
        <v>0</v>
      </c>
      <c r="EO12" s="924">
        <v>0</v>
      </c>
      <c r="EP12" s="924">
        <v>2</v>
      </c>
      <c r="EQ12" s="924">
        <v>0</v>
      </c>
      <c r="ER12" s="924">
        <v>15</v>
      </c>
      <c r="ES12" s="924">
        <v>3</v>
      </c>
      <c r="ET12" s="924">
        <v>3</v>
      </c>
      <c r="EU12" s="924">
        <v>2</v>
      </c>
      <c r="EV12" s="924">
        <v>4</v>
      </c>
      <c r="EW12" s="924">
        <v>2</v>
      </c>
      <c r="EX12" s="924">
        <v>14</v>
      </c>
      <c r="EY12" s="924">
        <v>0</v>
      </c>
      <c r="EZ12" s="924">
        <v>9</v>
      </c>
      <c r="FA12" s="924">
        <v>4</v>
      </c>
      <c r="FB12" s="924">
        <v>3</v>
      </c>
      <c r="FC12" s="924">
        <v>15</v>
      </c>
      <c r="FD12" s="924">
        <v>0</v>
      </c>
      <c r="FE12" s="924">
        <v>61</v>
      </c>
      <c r="FF12" s="924">
        <v>0</v>
      </c>
      <c r="FG12" s="924">
        <v>19</v>
      </c>
      <c r="FH12" s="644"/>
    </row>
    <row r="13" spans="1:164" s="1" customFormat="1" ht="12" customHeight="1">
      <c r="A13" s="989"/>
      <c r="B13" s="994"/>
      <c r="C13" s="987"/>
      <c r="D13" s="952"/>
      <c r="E13" s="952"/>
      <c r="F13" s="986"/>
      <c r="G13" s="924"/>
      <c r="H13" s="924"/>
      <c r="I13" s="924"/>
      <c r="J13" s="924"/>
      <c r="K13" s="924"/>
      <c r="L13" s="986"/>
      <c r="M13" s="924"/>
      <c r="N13" s="924"/>
      <c r="O13" s="924"/>
      <c r="P13" s="924"/>
      <c r="Q13" s="924"/>
      <c r="R13" s="924"/>
      <c r="S13" s="982"/>
      <c r="T13" s="982"/>
      <c r="U13" s="982"/>
      <c r="V13" s="982"/>
      <c r="W13" s="971"/>
      <c r="X13" s="924"/>
      <c r="Y13" s="924"/>
      <c r="Z13" s="924"/>
      <c r="AA13" s="924"/>
      <c r="AB13" s="924"/>
      <c r="AC13" s="924"/>
      <c r="AD13" s="980"/>
      <c r="AE13" s="924"/>
      <c r="AF13" s="944"/>
      <c r="AG13" s="935"/>
      <c r="AH13" s="934"/>
      <c r="AI13" s="934"/>
      <c r="AJ13" s="934"/>
      <c r="AK13" s="997"/>
      <c r="AL13" s="937"/>
      <c r="AM13" s="924"/>
      <c r="AN13" s="924"/>
      <c r="AO13" s="924"/>
      <c r="AP13" s="924"/>
      <c r="AQ13" s="924"/>
      <c r="AR13" s="924"/>
      <c r="AS13" s="972"/>
      <c r="AT13" s="1002"/>
      <c r="AU13" s="1002"/>
      <c r="AV13" s="962"/>
      <c r="AW13" s="924"/>
      <c r="AX13" s="924"/>
      <c r="AY13" s="924"/>
      <c r="AZ13" s="962"/>
      <c r="BA13" s="924"/>
      <c r="BB13" s="924"/>
      <c r="BC13" s="924"/>
      <c r="BD13" s="961"/>
      <c r="BE13" s="966"/>
      <c r="BF13" s="962"/>
      <c r="BG13" s="968"/>
      <c r="BH13" s="968"/>
      <c r="BI13" s="946"/>
      <c r="BJ13" s="946"/>
      <c r="BK13" s="924"/>
      <c r="BL13" s="924"/>
      <c r="BM13" s="924"/>
      <c r="BN13" s="924"/>
      <c r="BO13" s="924"/>
      <c r="BP13" s="975"/>
      <c r="BQ13" s="924"/>
      <c r="BR13" s="924"/>
      <c r="BS13" s="924"/>
      <c r="BT13" s="975"/>
      <c r="BU13" s="924"/>
      <c r="BV13" s="924"/>
      <c r="BW13" s="924"/>
      <c r="BX13" s="955"/>
      <c r="BY13" s="924"/>
      <c r="BZ13" s="924"/>
      <c r="CA13" s="924"/>
      <c r="CB13" s="924"/>
      <c r="CC13" s="924"/>
      <c r="CD13" s="924"/>
      <c r="CE13" s="924"/>
      <c r="CF13" s="924"/>
      <c r="CG13" s="924"/>
      <c r="CH13" s="924"/>
      <c r="CI13" s="924"/>
      <c r="CJ13" s="975"/>
      <c r="CK13" s="924"/>
      <c r="CL13" s="924"/>
      <c r="CM13" s="924"/>
      <c r="CN13" s="975"/>
      <c r="CO13" s="924"/>
      <c r="CP13" s="924"/>
      <c r="CQ13" s="924"/>
      <c r="CR13" s="924"/>
      <c r="CS13" s="955"/>
      <c r="CT13" s="972"/>
      <c r="CU13" s="972"/>
      <c r="CV13" s="972"/>
      <c r="CW13" s="972"/>
      <c r="CX13" s="955"/>
      <c r="CY13" s="956"/>
      <c r="CZ13" s="958"/>
      <c r="DA13" s="958"/>
      <c r="DB13" s="958"/>
      <c r="DC13" s="958"/>
      <c r="DD13" s="958"/>
      <c r="DE13" s="958"/>
      <c r="DF13" s="946"/>
      <c r="DG13" s="946"/>
      <c r="DH13" s="924"/>
      <c r="DI13" s="924"/>
      <c r="DJ13" s="924"/>
      <c r="DK13" s="924"/>
      <c r="DL13" s="924"/>
      <c r="DM13" s="924"/>
      <c r="DN13" s="924"/>
      <c r="DO13" s="924"/>
      <c r="DP13" s="924"/>
      <c r="DQ13" s="975"/>
      <c r="DR13" s="924"/>
      <c r="DS13" s="924"/>
      <c r="DT13" s="924"/>
      <c r="DU13" s="975"/>
      <c r="DV13" s="924"/>
      <c r="DW13" s="924"/>
      <c r="DX13" s="924"/>
      <c r="DY13" s="924"/>
      <c r="DZ13" s="955"/>
      <c r="EA13" s="937"/>
      <c r="EB13" s="924"/>
      <c r="EC13" s="972"/>
      <c r="ED13" s="924"/>
      <c r="EE13" s="924"/>
      <c r="EF13" s="924"/>
      <c r="EG13" s="972"/>
      <c r="EH13" s="924"/>
      <c r="EI13" s="924"/>
      <c r="EJ13" s="924"/>
      <c r="EK13" s="643"/>
      <c r="EL13" s="924"/>
      <c r="EM13" s="924"/>
      <c r="EN13" s="924"/>
      <c r="EO13" s="924"/>
      <c r="EP13" s="924"/>
      <c r="EQ13" s="924"/>
      <c r="ER13" s="924"/>
      <c r="ES13" s="924"/>
      <c r="ET13" s="924"/>
      <c r="EU13" s="924"/>
      <c r="EV13" s="924"/>
      <c r="EW13" s="924"/>
      <c r="EX13" s="924"/>
      <c r="EY13" s="924"/>
      <c r="EZ13" s="924"/>
      <c r="FA13" s="924"/>
      <c r="FB13" s="924"/>
      <c r="FC13" s="924"/>
      <c r="FD13" s="924"/>
      <c r="FE13" s="924"/>
      <c r="FF13" s="924"/>
      <c r="FG13" s="924"/>
      <c r="FH13" s="644"/>
    </row>
    <row r="14" spans="1:164" s="1" customFormat="1" ht="12" customHeight="1">
      <c r="A14" s="989" t="s">
        <v>542</v>
      </c>
      <c r="B14" s="994">
        <v>150</v>
      </c>
      <c r="C14" s="987">
        <v>3291</v>
      </c>
      <c r="D14" s="952">
        <v>1169.3478260869565</v>
      </c>
      <c r="E14" s="952">
        <v>1196.7175572519084</v>
      </c>
      <c r="F14" s="986"/>
      <c r="G14" s="924">
        <v>29</v>
      </c>
      <c r="H14" s="924">
        <v>8</v>
      </c>
      <c r="I14" s="924">
        <v>97</v>
      </c>
      <c r="J14" s="924">
        <v>6</v>
      </c>
      <c r="K14" s="924">
        <v>10</v>
      </c>
      <c r="L14" s="986"/>
      <c r="M14" s="924">
        <v>26</v>
      </c>
      <c r="N14" s="924">
        <v>25</v>
      </c>
      <c r="O14" s="924">
        <v>10</v>
      </c>
      <c r="P14" s="924">
        <v>21</v>
      </c>
      <c r="Q14" s="924">
        <v>27</v>
      </c>
      <c r="R14" s="924">
        <v>41</v>
      </c>
      <c r="S14" s="982">
        <v>38.935815602836875</v>
      </c>
      <c r="T14" s="982">
        <v>24.046074766355144</v>
      </c>
      <c r="U14" s="982">
        <v>15.489549549549551</v>
      </c>
      <c r="V14" s="982">
        <v>8.4259259259259274</v>
      </c>
      <c r="W14" s="971">
        <v>126</v>
      </c>
      <c r="X14" s="924">
        <v>74</v>
      </c>
      <c r="Y14" s="924">
        <v>2</v>
      </c>
      <c r="Z14" s="924">
        <v>4</v>
      </c>
      <c r="AA14" s="924">
        <v>3</v>
      </c>
      <c r="AB14" s="924">
        <v>2</v>
      </c>
      <c r="AC14" s="924">
        <v>41</v>
      </c>
      <c r="AD14" s="980">
        <v>17</v>
      </c>
      <c r="AE14" s="924">
        <v>7</v>
      </c>
      <c r="AF14" s="943">
        <v>54</v>
      </c>
      <c r="AG14" s="935">
        <v>9</v>
      </c>
      <c r="AH14" s="933">
        <v>37</v>
      </c>
      <c r="AI14" s="933">
        <v>5</v>
      </c>
      <c r="AJ14" s="933">
        <v>3</v>
      </c>
      <c r="AK14" s="996">
        <v>82</v>
      </c>
      <c r="AL14" s="936">
        <v>14</v>
      </c>
      <c r="AM14" s="924">
        <v>9</v>
      </c>
      <c r="AN14" s="924">
        <v>38</v>
      </c>
      <c r="AO14" s="924">
        <v>8</v>
      </c>
      <c r="AP14" s="924">
        <v>6</v>
      </c>
      <c r="AQ14" s="924">
        <v>83</v>
      </c>
      <c r="AR14" s="924">
        <v>14</v>
      </c>
      <c r="AS14" s="1000">
        <v>23.433070866141733</v>
      </c>
      <c r="AT14" s="1001">
        <v>730.45967741935488</v>
      </c>
      <c r="AU14" s="1001">
        <v>274.06854838709677</v>
      </c>
      <c r="AV14" s="962"/>
      <c r="AW14" s="924">
        <v>106</v>
      </c>
      <c r="AX14" s="924">
        <v>40</v>
      </c>
      <c r="AY14" s="924">
        <v>4</v>
      </c>
      <c r="AZ14" s="962"/>
      <c r="BA14" s="924">
        <v>95</v>
      </c>
      <c r="BB14" s="924">
        <v>53</v>
      </c>
      <c r="BC14" s="924">
        <v>2</v>
      </c>
      <c r="BD14" s="961">
        <v>63.136842105263156</v>
      </c>
      <c r="BE14" s="965">
        <v>96</v>
      </c>
      <c r="BF14" s="962">
        <v>20</v>
      </c>
      <c r="BG14" s="967">
        <v>58</v>
      </c>
      <c r="BH14" s="967">
        <v>18</v>
      </c>
      <c r="BI14" s="945">
        <v>39</v>
      </c>
      <c r="BJ14" s="945">
        <v>15</v>
      </c>
      <c r="BK14" s="924">
        <v>20</v>
      </c>
      <c r="BL14" s="924">
        <v>58</v>
      </c>
      <c r="BM14" s="924">
        <v>18</v>
      </c>
      <c r="BN14" s="924">
        <v>39</v>
      </c>
      <c r="BO14" s="924">
        <v>15</v>
      </c>
      <c r="BP14" s="975"/>
      <c r="BQ14" s="924">
        <v>108</v>
      </c>
      <c r="BR14" s="924">
        <v>39</v>
      </c>
      <c r="BS14" s="924">
        <v>3</v>
      </c>
      <c r="BT14" s="975"/>
      <c r="BU14" s="924">
        <v>26</v>
      </c>
      <c r="BV14" s="924">
        <v>115</v>
      </c>
      <c r="BW14" s="924">
        <v>9</v>
      </c>
      <c r="BX14" s="953">
        <v>130</v>
      </c>
      <c r="BY14" s="924">
        <v>1</v>
      </c>
      <c r="BZ14" s="924">
        <v>9</v>
      </c>
      <c r="CA14" s="924">
        <v>6</v>
      </c>
      <c r="CB14" s="924">
        <v>70</v>
      </c>
      <c r="CC14" s="924">
        <v>24</v>
      </c>
      <c r="CD14" s="924">
        <v>1</v>
      </c>
      <c r="CE14" s="924">
        <v>2</v>
      </c>
      <c r="CF14" s="924">
        <v>16</v>
      </c>
      <c r="CG14" s="924">
        <v>1</v>
      </c>
      <c r="CH14" s="924">
        <v>18</v>
      </c>
      <c r="CI14" s="924">
        <v>2</v>
      </c>
      <c r="CJ14" s="975"/>
      <c r="CK14" s="924">
        <v>105</v>
      </c>
      <c r="CL14" s="924">
        <v>45</v>
      </c>
      <c r="CM14" s="924">
        <v>0</v>
      </c>
      <c r="CN14" s="975"/>
      <c r="CO14" s="924">
        <v>53</v>
      </c>
      <c r="CP14" s="924">
        <v>36</v>
      </c>
      <c r="CQ14" s="924">
        <v>10</v>
      </c>
      <c r="CR14" s="924">
        <v>2</v>
      </c>
      <c r="CS14" s="953">
        <v>4</v>
      </c>
      <c r="CT14" s="972">
        <v>47</v>
      </c>
      <c r="CU14" s="972">
        <v>9</v>
      </c>
      <c r="CV14" s="972">
        <v>91</v>
      </c>
      <c r="CW14" s="972">
        <v>83</v>
      </c>
      <c r="CX14" s="953">
        <v>91</v>
      </c>
      <c r="CY14" s="956">
        <v>71</v>
      </c>
      <c r="CZ14" s="957">
        <v>5</v>
      </c>
      <c r="DA14" s="957">
        <v>6</v>
      </c>
      <c r="DB14" s="957">
        <v>2</v>
      </c>
      <c r="DC14" s="957">
        <v>2</v>
      </c>
      <c r="DD14" s="957">
        <v>0</v>
      </c>
      <c r="DE14" s="957">
        <v>5</v>
      </c>
      <c r="DF14" s="945">
        <v>53</v>
      </c>
      <c r="DG14" s="945">
        <v>6</v>
      </c>
      <c r="DH14" s="924">
        <v>71</v>
      </c>
      <c r="DI14" s="924">
        <v>17</v>
      </c>
      <c r="DJ14" s="924">
        <v>24</v>
      </c>
      <c r="DK14" s="924">
        <v>7</v>
      </c>
      <c r="DL14" s="924">
        <v>20</v>
      </c>
      <c r="DM14" s="924">
        <v>3</v>
      </c>
      <c r="DN14" s="924">
        <v>28</v>
      </c>
      <c r="DO14" s="924">
        <v>53</v>
      </c>
      <c r="DP14" s="924">
        <v>6</v>
      </c>
      <c r="DQ14" s="975"/>
      <c r="DR14" s="924">
        <v>77</v>
      </c>
      <c r="DS14" s="924">
        <v>69</v>
      </c>
      <c r="DT14" s="924">
        <v>4</v>
      </c>
      <c r="DU14" s="975"/>
      <c r="DV14" s="924">
        <v>44</v>
      </c>
      <c r="DW14" s="924">
        <v>19</v>
      </c>
      <c r="DX14" s="924">
        <v>7</v>
      </c>
      <c r="DY14" s="924">
        <v>2</v>
      </c>
      <c r="DZ14" s="953">
        <v>5</v>
      </c>
      <c r="EA14" s="936">
        <v>1</v>
      </c>
      <c r="EB14" s="924">
        <v>2</v>
      </c>
      <c r="EC14" s="972">
        <v>178</v>
      </c>
      <c r="ED14" s="924">
        <v>74</v>
      </c>
      <c r="EE14" s="924">
        <v>10</v>
      </c>
      <c r="EF14" s="924">
        <v>66</v>
      </c>
      <c r="EG14" s="972">
        <v>188</v>
      </c>
      <c r="EH14" s="924">
        <v>88</v>
      </c>
      <c r="EI14" s="924">
        <v>8</v>
      </c>
      <c r="EJ14" s="924">
        <v>54</v>
      </c>
      <c r="EK14" s="643"/>
      <c r="EL14" s="924">
        <v>25</v>
      </c>
      <c r="EM14" s="924">
        <v>0</v>
      </c>
      <c r="EN14" s="924">
        <v>1</v>
      </c>
      <c r="EO14" s="924">
        <v>2</v>
      </c>
      <c r="EP14" s="924">
        <v>8</v>
      </c>
      <c r="EQ14" s="924">
        <v>3</v>
      </c>
      <c r="ER14" s="924">
        <v>74</v>
      </c>
      <c r="ES14" s="924">
        <v>37</v>
      </c>
      <c r="ET14" s="924">
        <v>27</v>
      </c>
      <c r="EU14" s="924">
        <v>28</v>
      </c>
      <c r="EV14" s="924">
        <v>49</v>
      </c>
      <c r="EW14" s="924">
        <v>15</v>
      </c>
      <c r="EX14" s="924">
        <v>71</v>
      </c>
      <c r="EY14" s="924">
        <v>5</v>
      </c>
      <c r="EZ14" s="924">
        <v>74</v>
      </c>
      <c r="FA14" s="924">
        <v>57</v>
      </c>
      <c r="FB14" s="924">
        <v>42</v>
      </c>
      <c r="FC14" s="924">
        <v>81</v>
      </c>
      <c r="FD14" s="924">
        <v>5</v>
      </c>
      <c r="FE14" s="924">
        <v>339</v>
      </c>
      <c r="FF14" s="924">
        <v>33</v>
      </c>
      <c r="FG14" s="924">
        <v>131</v>
      </c>
      <c r="FH14" s="644"/>
    </row>
    <row r="15" spans="1:164" s="1" customFormat="1" ht="12" customHeight="1">
      <c r="A15" s="989"/>
      <c r="B15" s="994"/>
      <c r="C15" s="987"/>
      <c r="D15" s="952"/>
      <c r="E15" s="952"/>
      <c r="F15" s="986"/>
      <c r="G15" s="924"/>
      <c r="H15" s="924"/>
      <c r="I15" s="924"/>
      <c r="J15" s="924"/>
      <c r="K15" s="924"/>
      <c r="L15" s="986"/>
      <c r="M15" s="924"/>
      <c r="N15" s="924"/>
      <c r="O15" s="924"/>
      <c r="P15" s="924"/>
      <c r="Q15" s="924"/>
      <c r="R15" s="924"/>
      <c r="S15" s="982"/>
      <c r="T15" s="982"/>
      <c r="U15" s="982"/>
      <c r="V15" s="982"/>
      <c r="W15" s="971"/>
      <c r="X15" s="924"/>
      <c r="Y15" s="924"/>
      <c r="Z15" s="924"/>
      <c r="AA15" s="924"/>
      <c r="AB15" s="924"/>
      <c r="AC15" s="924"/>
      <c r="AD15" s="980"/>
      <c r="AE15" s="924"/>
      <c r="AF15" s="944"/>
      <c r="AG15" s="935"/>
      <c r="AH15" s="934"/>
      <c r="AI15" s="934"/>
      <c r="AJ15" s="934"/>
      <c r="AK15" s="997"/>
      <c r="AL15" s="937"/>
      <c r="AM15" s="924"/>
      <c r="AN15" s="924"/>
      <c r="AO15" s="924"/>
      <c r="AP15" s="924"/>
      <c r="AQ15" s="924"/>
      <c r="AR15" s="924"/>
      <c r="AS15" s="972"/>
      <c r="AT15" s="1002"/>
      <c r="AU15" s="1002"/>
      <c r="AV15" s="962"/>
      <c r="AW15" s="924"/>
      <c r="AX15" s="924"/>
      <c r="AY15" s="924"/>
      <c r="AZ15" s="962"/>
      <c r="BA15" s="924"/>
      <c r="BB15" s="924"/>
      <c r="BC15" s="924"/>
      <c r="BD15" s="961"/>
      <c r="BE15" s="966"/>
      <c r="BF15" s="962"/>
      <c r="BG15" s="968"/>
      <c r="BH15" s="968"/>
      <c r="BI15" s="946"/>
      <c r="BJ15" s="946"/>
      <c r="BK15" s="924"/>
      <c r="BL15" s="924"/>
      <c r="BM15" s="924"/>
      <c r="BN15" s="924"/>
      <c r="BO15" s="924"/>
      <c r="BP15" s="975"/>
      <c r="BQ15" s="924"/>
      <c r="BR15" s="924"/>
      <c r="BS15" s="924"/>
      <c r="BT15" s="975"/>
      <c r="BU15" s="924"/>
      <c r="BV15" s="924"/>
      <c r="BW15" s="924"/>
      <c r="BX15" s="955"/>
      <c r="BY15" s="924"/>
      <c r="BZ15" s="924"/>
      <c r="CA15" s="924"/>
      <c r="CB15" s="924"/>
      <c r="CC15" s="924"/>
      <c r="CD15" s="924"/>
      <c r="CE15" s="924"/>
      <c r="CF15" s="924"/>
      <c r="CG15" s="924"/>
      <c r="CH15" s="924"/>
      <c r="CI15" s="924"/>
      <c r="CJ15" s="975"/>
      <c r="CK15" s="924"/>
      <c r="CL15" s="924"/>
      <c r="CM15" s="924"/>
      <c r="CN15" s="975"/>
      <c r="CO15" s="924"/>
      <c r="CP15" s="924"/>
      <c r="CQ15" s="924"/>
      <c r="CR15" s="924"/>
      <c r="CS15" s="955"/>
      <c r="CT15" s="972"/>
      <c r="CU15" s="972"/>
      <c r="CV15" s="972"/>
      <c r="CW15" s="972"/>
      <c r="CX15" s="955"/>
      <c r="CY15" s="956"/>
      <c r="CZ15" s="958"/>
      <c r="DA15" s="958"/>
      <c r="DB15" s="958"/>
      <c r="DC15" s="958"/>
      <c r="DD15" s="958"/>
      <c r="DE15" s="958"/>
      <c r="DF15" s="946"/>
      <c r="DG15" s="946"/>
      <c r="DH15" s="924"/>
      <c r="DI15" s="924"/>
      <c r="DJ15" s="924"/>
      <c r="DK15" s="924"/>
      <c r="DL15" s="924"/>
      <c r="DM15" s="924"/>
      <c r="DN15" s="924"/>
      <c r="DO15" s="924"/>
      <c r="DP15" s="924"/>
      <c r="DQ15" s="975"/>
      <c r="DR15" s="924"/>
      <c r="DS15" s="924"/>
      <c r="DT15" s="924"/>
      <c r="DU15" s="975"/>
      <c r="DV15" s="924"/>
      <c r="DW15" s="924"/>
      <c r="DX15" s="924"/>
      <c r="DY15" s="924"/>
      <c r="DZ15" s="955"/>
      <c r="EA15" s="937"/>
      <c r="EB15" s="924"/>
      <c r="EC15" s="972"/>
      <c r="ED15" s="924"/>
      <c r="EE15" s="924"/>
      <c r="EF15" s="924"/>
      <c r="EG15" s="972"/>
      <c r="EH15" s="924"/>
      <c r="EI15" s="924"/>
      <c r="EJ15" s="924"/>
      <c r="EK15" s="643"/>
      <c r="EL15" s="924"/>
      <c r="EM15" s="924"/>
      <c r="EN15" s="924"/>
      <c r="EO15" s="924"/>
      <c r="EP15" s="924"/>
      <c r="EQ15" s="924"/>
      <c r="ER15" s="924"/>
      <c r="ES15" s="924"/>
      <c r="ET15" s="924"/>
      <c r="EU15" s="924"/>
      <c r="EV15" s="924"/>
      <c r="EW15" s="924"/>
      <c r="EX15" s="924"/>
      <c r="EY15" s="924"/>
      <c r="EZ15" s="924"/>
      <c r="FA15" s="924"/>
      <c r="FB15" s="924"/>
      <c r="FC15" s="924"/>
      <c r="FD15" s="924"/>
      <c r="FE15" s="924"/>
      <c r="FF15" s="924"/>
      <c r="FG15" s="924"/>
      <c r="FH15" s="644"/>
    </row>
    <row r="16" spans="1:164" s="1" customFormat="1" ht="12" customHeight="1">
      <c r="A16" s="988" t="s">
        <v>202</v>
      </c>
      <c r="B16" s="994">
        <v>33</v>
      </c>
      <c r="C16" s="987">
        <v>101</v>
      </c>
      <c r="D16" s="952">
        <v>980.66666666666663</v>
      </c>
      <c r="E16" s="952">
        <v>964.07142857142856</v>
      </c>
      <c r="F16" s="986"/>
      <c r="G16" s="924">
        <v>6</v>
      </c>
      <c r="H16" s="924">
        <v>1</v>
      </c>
      <c r="I16" s="924">
        <v>20</v>
      </c>
      <c r="J16" s="924">
        <v>5</v>
      </c>
      <c r="K16" s="924">
        <v>1</v>
      </c>
      <c r="L16" s="986"/>
      <c r="M16" s="924">
        <v>4</v>
      </c>
      <c r="N16" s="924">
        <v>8</v>
      </c>
      <c r="O16" s="924">
        <v>6</v>
      </c>
      <c r="P16" s="924">
        <v>4</v>
      </c>
      <c r="Q16" s="924">
        <v>1</v>
      </c>
      <c r="R16" s="924">
        <v>10</v>
      </c>
      <c r="S16" s="982">
        <v>38.962962962962962</v>
      </c>
      <c r="T16" s="982">
        <v>19.454545454545453</v>
      </c>
      <c r="U16" s="982">
        <v>45.184444444444438</v>
      </c>
      <c r="V16" s="982">
        <v>17.547142857142855</v>
      </c>
      <c r="W16" s="971">
        <v>22</v>
      </c>
      <c r="X16" s="924">
        <v>12</v>
      </c>
      <c r="Y16" s="924">
        <v>0</v>
      </c>
      <c r="Z16" s="924">
        <v>2</v>
      </c>
      <c r="AA16" s="924">
        <v>0</v>
      </c>
      <c r="AB16" s="924">
        <v>5</v>
      </c>
      <c r="AC16" s="924">
        <v>3</v>
      </c>
      <c r="AD16" s="980">
        <v>10</v>
      </c>
      <c r="AE16" s="924">
        <v>1</v>
      </c>
      <c r="AF16" s="943">
        <v>11</v>
      </c>
      <c r="AG16" s="935">
        <v>0</v>
      </c>
      <c r="AH16" s="933">
        <v>7</v>
      </c>
      <c r="AI16" s="933">
        <v>3</v>
      </c>
      <c r="AJ16" s="933">
        <v>1</v>
      </c>
      <c r="AK16" s="996">
        <v>20</v>
      </c>
      <c r="AL16" s="936">
        <v>2</v>
      </c>
      <c r="AM16" s="924">
        <v>0</v>
      </c>
      <c r="AN16" s="924">
        <v>7</v>
      </c>
      <c r="AO16" s="924">
        <v>3</v>
      </c>
      <c r="AP16" s="924">
        <v>1</v>
      </c>
      <c r="AQ16" s="924">
        <v>20</v>
      </c>
      <c r="AR16" s="924">
        <v>2</v>
      </c>
      <c r="AS16" s="1000">
        <v>3.5454545454545454</v>
      </c>
      <c r="AT16" s="1001">
        <v>102.85714285714286</v>
      </c>
      <c r="AU16" s="1001">
        <v>31.666666666666668</v>
      </c>
      <c r="AV16" s="962"/>
      <c r="AW16" s="924">
        <v>9</v>
      </c>
      <c r="AX16" s="924">
        <v>21</v>
      </c>
      <c r="AY16" s="924">
        <v>3</v>
      </c>
      <c r="AZ16" s="962"/>
      <c r="BA16" s="924">
        <v>11</v>
      </c>
      <c r="BB16" s="924">
        <v>20</v>
      </c>
      <c r="BC16" s="924">
        <v>2</v>
      </c>
      <c r="BD16" s="961">
        <v>61</v>
      </c>
      <c r="BE16" s="965">
        <v>15</v>
      </c>
      <c r="BF16" s="962">
        <v>1</v>
      </c>
      <c r="BG16" s="967">
        <v>9</v>
      </c>
      <c r="BH16" s="967">
        <v>5</v>
      </c>
      <c r="BI16" s="945">
        <v>17</v>
      </c>
      <c r="BJ16" s="945">
        <v>1</v>
      </c>
      <c r="BK16" s="924">
        <v>1</v>
      </c>
      <c r="BL16" s="924">
        <v>9</v>
      </c>
      <c r="BM16" s="924">
        <v>5</v>
      </c>
      <c r="BN16" s="924">
        <v>17</v>
      </c>
      <c r="BO16" s="924">
        <v>1</v>
      </c>
      <c r="BP16" s="975"/>
      <c r="BQ16" s="924">
        <v>9</v>
      </c>
      <c r="BR16" s="924">
        <v>21</v>
      </c>
      <c r="BS16" s="924">
        <v>3</v>
      </c>
      <c r="BT16" s="975"/>
      <c r="BU16" s="924">
        <v>2</v>
      </c>
      <c r="BV16" s="924">
        <v>28</v>
      </c>
      <c r="BW16" s="924">
        <v>3</v>
      </c>
      <c r="BX16" s="953">
        <v>21</v>
      </c>
      <c r="BY16" s="924">
        <v>0</v>
      </c>
      <c r="BZ16" s="924">
        <v>2</v>
      </c>
      <c r="CA16" s="924">
        <v>1</v>
      </c>
      <c r="CB16" s="924">
        <v>9</v>
      </c>
      <c r="CC16" s="924">
        <v>4</v>
      </c>
      <c r="CD16" s="924">
        <v>0</v>
      </c>
      <c r="CE16" s="924">
        <v>0</v>
      </c>
      <c r="CF16" s="924">
        <v>5</v>
      </c>
      <c r="CG16" s="924">
        <v>0</v>
      </c>
      <c r="CH16" s="924">
        <v>10</v>
      </c>
      <c r="CI16" s="924">
        <v>2</v>
      </c>
      <c r="CJ16" s="975"/>
      <c r="CK16" s="924">
        <v>12</v>
      </c>
      <c r="CL16" s="924">
        <v>19</v>
      </c>
      <c r="CM16" s="924">
        <v>2</v>
      </c>
      <c r="CN16" s="975"/>
      <c r="CO16" s="924">
        <v>6</v>
      </c>
      <c r="CP16" s="924">
        <v>2</v>
      </c>
      <c r="CQ16" s="924">
        <v>2</v>
      </c>
      <c r="CR16" s="924">
        <v>1</v>
      </c>
      <c r="CS16" s="953">
        <v>1</v>
      </c>
      <c r="CT16" s="972">
        <v>1</v>
      </c>
      <c r="CU16" s="972">
        <v>1</v>
      </c>
      <c r="CV16" s="972">
        <v>1</v>
      </c>
      <c r="CW16" s="972">
        <v>1</v>
      </c>
      <c r="CX16" s="953">
        <v>10</v>
      </c>
      <c r="CY16" s="956">
        <v>8</v>
      </c>
      <c r="CZ16" s="957">
        <v>1</v>
      </c>
      <c r="DA16" s="957">
        <v>1</v>
      </c>
      <c r="DB16" s="957">
        <v>0</v>
      </c>
      <c r="DC16" s="957">
        <v>0</v>
      </c>
      <c r="DD16" s="957">
        <v>0</v>
      </c>
      <c r="DE16" s="957">
        <v>0</v>
      </c>
      <c r="DF16" s="945">
        <v>21</v>
      </c>
      <c r="DG16" s="945">
        <v>2</v>
      </c>
      <c r="DH16" s="924">
        <v>8</v>
      </c>
      <c r="DI16" s="924">
        <v>1</v>
      </c>
      <c r="DJ16" s="924">
        <v>4</v>
      </c>
      <c r="DK16" s="924">
        <v>0</v>
      </c>
      <c r="DL16" s="924">
        <v>3</v>
      </c>
      <c r="DM16" s="924">
        <v>0</v>
      </c>
      <c r="DN16" s="924">
        <v>4</v>
      </c>
      <c r="DO16" s="924">
        <v>21</v>
      </c>
      <c r="DP16" s="924">
        <v>2</v>
      </c>
      <c r="DQ16" s="975"/>
      <c r="DR16" s="924">
        <v>9</v>
      </c>
      <c r="DS16" s="924">
        <v>22</v>
      </c>
      <c r="DT16" s="924">
        <v>2</v>
      </c>
      <c r="DU16" s="975"/>
      <c r="DV16" s="924">
        <v>9</v>
      </c>
      <c r="DW16" s="924">
        <v>0</v>
      </c>
      <c r="DX16" s="924">
        <v>0</v>
      </c>
      <c r="DY16" s="924">
        <v>0</v>
      </c>
      <c r="DZ16" s="953">
        <v>0</v>
      </c>
      <c r="EA16" s="936">
        <v>1</v>
      </c>
      <c r="EB16" s="924">
        <v>1</v>
      </c>
      <c r="EC16" s="972">
        <v>16</v>
      </c>
      <c r="ED16" s="924">
        <v>15</v>
      </c>
      <c r="EE16" s="924">
        <v>1</v>
      </c>
      <c r="EF16" s="924">
        <v>17</v>
      </c>
      <c r="EG16" s="972">
        <v>6</v>
      </c>
      <c r="EH16" s="924">
        <v>6</v>
      </c>
      <c r="EI16" s="924">
        <v>3</v>
      </c>
      <c r="EJ16" s="924">
        <v>24</v>
      </c>
      <c r="EK16" s="643"/>
      <c r="EL16" s="924">
        <v>11</v>
      </c>
      <c r="EM16" s="924">
        <v>0</v>
      </c>
      <c r="EN16" s="924">
        <v>0</v>
      </c>
      <c r="EO16" s="924">
        <v>0</v>
      </c>
      <c r="EP16" s="924">
        <v>1</v>
      </c>
      <c r="EQ16" s="924">
        <v>0</v>
      </c>
      <c r="ER16" s="924">
        <v>5</v>
      </c>
      <c r="ES16" s="924">
        <v>16</v>
      </c>
      <c r="ET16" s="924">
        <v>5</v>
      </c>
      <c r="EU16" s="924">
        <v>1</v>
      </c>
      <c r="EV16" s="924">
        <v>5</v>
      </c>
      <c r="EW16" s="924">
        <v>3</v>
      </c>
      <c r="EX16" s="924">
        <v>22</v>
      </c>
      <c r="EY16" s="924">
        <v>2</v>
      </c>
      <c r="EZ16" s="924">
        <v>9</v>
      </c>
      <c r="FA16" s="924">
        <v>6</v>
      </c>
      <c r="FB16" s="924">
        <v>5</v>
      </c>
      <c r="FC16" s="924">
        <v>24</v>
      </c>
      <c r="FD16" s="924">
        <v>2</v>
      </c>
      <c r="FE16" s="924">
        <v>73</v>
      </c>
      <c r="FF16" s="924">
        <v>3</v>
      </c>
      <c r="FG16" s="924">
        <v>31</v>
      </c>
      <c r="FH16" s="644"/>
    </row>
    <row r="17" spans="1:164" s="1" customFormat="1" ht="12" customHeight="1">
      <c r="A17" s="989"/>
      <c r="B17" s="994"/>
      <c r="C17" s="987"/>
      <c r="D17" s="952"/>
      <c r="E17" s="952"/>
      <c r="F17" s="986"/>
      <c r="G17" s="924"/>
      <c r="H17" s="924"/>
      <c r="I17" s="924"/>
      <c r="J17" s="924"/>
      <c r="K17" s="924"/>
      <c r="L17" s="986"/>
      <c r="M17" s="924"/>
      <c r="N17" s="924"/>
      <c r="O17" s="924"/>
      <c r="P17" s="924"/>
      <c r="Q17" s="924"/>
      <c r="R17" s="924"/>
      <c r="S17" s="982"/>
      <c r="T17" s="982"/>
      <c r="U17" s="982"/>
      <c r="V17" s="982"/>
      <c r="W17" s="971"/>
      <c r="X17" s="924"/>
      <c r="Y17" s="924"/>
      <c r="Z17" s="924"/>
      <c r="AA17" s="924"/>
      <c r="AB17" s="924"/>
      <c r="AC17" s="924"/>
      <c r="AD17" s="980"/>
      <c r="AE17" s="924"/>
      <c r="AF17" s="944"/>
      <c r="AG17" s="935"/>
      <c r="AH17" s="934"/>
      <c r="AI17" s="934"/>
      <c r="AJ17" s="934"/>
      <c r="AK17" s="997"/>
      <c r="AL17" s="937"/>
      <c r="AM17" s="924"/>
      <c r="AN17" s="924"/>
      <c r="AO17" s="924"/>
      <c r="AP17" s="924"/>
      <c r="AQ17" s="924"/>
      <c r="AR17" s="924"/>
      <c r="AS17" s="972"/>
      <c r="AT17" s="1002"/>
      <c r="AU17" s="1002"/>
      <c r="AV17" s="962"/>
      <c r="AW17" s="924"/>
      <c r="AX17" s="924"/>
      <c r="AY17" s="924"/>
      <c r="AZ17" s="962"/>
      <c r="BA17" s="924"/>
      <c r="BB17" s="924"/>
      <c r="BC17" s="924"/>
      <c r="BD17" s="961"/>
      <c r="BE17" s="966"/>
      <c r="BF17" s="962"/>
      <c r="BG17" s="968"/>
      <c r="BH17" s="968"/>
      <c r="BI17" s="946"/>
      <c r="BJ17" s="946"/>
      <c r="BK17" s="924"/>
      <c r="BL17" s="924"/>
      <c r="BM17" s="924"/>
      <c r="BN17" s="924"/>
      <c r="BO17" s="924"/>
      <c r="BP17" s="975"/>
      <c r="BQ17" s="924"/>
      <c r="BR17" s="924"/>
      <c r="BS17" s="924"/>
      <c r="BT17" s="975"/>
      <c r="BU17" s="924"/>
      <c r="BV17" s="924"/>
      <c r="BW17" s="924"/>
      <c r="BX17" s="955"/>
      <c r="BY17" s="924"/>
      <c r="BZ17" s="924"/>
      <c r="CA17" s="924"/>
      <c r="CB17" s="924"/>
      <c r="CC17" s="924"/>
      <c r="CD17" s="924"/>
      <c r="CE17" s="924"/>
      <c r="CF17" s="924"/>
      <c r="CG17" s="924"/>
      <c r="CH17" s="924"/>
      <c r="CI17" s="924"/>
      <c r="CJ17" s="975"/>
      <c r="CK17" s="924"/>
      <c r="CL17" s="924"/>
      <c r="CM17" s="924"/>
      <c r="CN17" s="975"/>
      <c r="CO17" s="924"/>
      <c r="CP17" s="924"/>
      <c r="CQ17" s="924"/>
      <c r="CR17" s="924"/>
      <c r="CS17" s="955"/>
      <c r="CT17" s="972"/>
      <c r="CU17" s="972"/>
      <c r="CV17" s="972"/>
      <c r="CW17" s="972"/>
      <c r="CX17" s="955"/>
      <c r="CY17" s="956"/>
      <c r="CZ17" s="958"/>
      <c r="DA17" s="958"/>
      <c r="DB17" s="958"/>
      <c r="DC17" s="958"/>
      <c r="DD17" s="958"/>
      <c r="DE17" s="958"/>
      <c r="DF17" s="946"/>
      <c r="DG17" s="946"/>
      <c r="DH17" s="924"/>
      <c r="DI17" s="924"/>
      <c r="DJ17" s="924"/>
      <c r="DK17" s="924"/>
      <c r="DL17" s="924"/>
      <c r="DM17" s="924"/>
      <c r="DN17" s="924"/>
      <c r="DO17" s="924"/>
      <c r="DP17" s="924"/>
      <c r="DQ17" s="975"/>
      <c r="DR17" s="924"/>
      <c r="DS17" s="924"/>
      <c r="DT17" s="924"/>
      <c r="DU17" s="975"/>
      <c r="DV17" s="924"/>
      <c r="DW17" s="924"/>
      <c r="DX17" s="924"/>
      <c r="DY17" s="924"/>
      <c r="DZ17" s="955"/>
      <c r="EA17" s="937"/>
      <c r="EB17" s="924"/>
      <c r="EC17" s="972"/>
      <c r="ED17" s="924"/>
      <c r="EE17" s="924"/>
      <c r="EF17" s="924"/>
      <c r="EG17" s="972"/>
      <c r="EH17" s="924"/>
      <c r="EI17" s="924"/>
      <c r="EJ17" s="924"/>
      <c r="EK17" s="643"/>
      <c r="EL17" s="924"/>
      <c r="EM17" s="924"/>
      <c r="EN17" s="924"/>
      <c r="EO17" s="924"/>
      <c r="EP17" s="924"/>
      <c r="EQ17" s="924"/>
      <c r="ER17" s="924"/>
      <c r="ES17" s="924"/>
      <c r="ET17" s="924"/>
      <c r="EU17" s="924"/>
      <c r="EV17" s="924"/>
      <c r="EW17" s="924"/>
      <c r="EX17" s="924"/>
      <c r="EY17" s="924"/>
      <c r="EZ17" s="924"/>
      <c r="FA17" s="924"/>
      <c r="FB17" s="924"/>
      <c r="FC17" s="924"/>
      <c r="FD17" s="924"/>
      <c r="FE17" s="924"/>
      <c r="FF17" s="924"/>
      <c r="FG17" s="924"/>
      <c r="FH17" s="644"/>
    </row>
    <row r="18" spans="1:164" s="1" customFormat="1" ht="12" customHeight="1">
      <c r="A18" s="989" t="s">
        <v>546</v>
      </c>
      <c r="B18" s="994">
        <v>18</v>
      </c>
      <c r="C18" s="987">
        <v>33</v>
      </c>
      <c r="D18" s="952">
        <v>957</v>
      </c>
      <c r="E18" s="952">
        <v>1150</v>
      </c>
      <c r="F18" s="986"/>
      <c r="G18" s="924">
        <v>5</v>
      </c>
      <c r="H18" s="924">
        <v>1</v>
      </c>
      <c r="I18" s="924">
        <v>7</v>
      </c>
      <c r="J18" s="924">
        <v>2</v>
      </c>
      <c r="K18" s="924">
        <v>3</v>
      </c>
      <c r="L18" s="986"/>
      <c r="M18" s="924">
        <v>0</v>
      </c>
      <c r="N18" s="924">
        <v>0</v>
      </c>
      <c r="O18" s="924">
        <v>1</v>
      </c>
      <c r="P18" s="924">
        <v>2</v>
      </c>
      <c r="Q18" s="924">
        <v>1</v>
      </c>
      <c r="R18" s="924">
        <v>14</v>
      </c>
      <c r="S18" s="982">
        <v>38.178571428571431</v>
      </c>
      <c r="T18" s="982">
        <v>26.25</v>
      </c>
      <c r="U18" s="982">
        <v>67</v>
      </c>
      <c r="V18" s="982">
        <v>0</v>
      </c>
      <c r="W18" s="971">
        <v>14</v>
      </c>
      <c r="X18" s="924">
        <v>10</v>
      </c>
      <c r="Y18" s="924">
        <v>1</v>
      </c>
      <c r="Z18" s="924">
        <v>3</v>
      </c>
      <c r="AA18" s="924">
        <v>0</v>
      </c>
      <c r="AB18" s="924">
        <v>0</v>
      </c>
      <c r="AC18" s="924">
        <v>0</v>
      </c>
      <c r="AD18" s="980">
        <v>1</v>
      </c>
      <c r="AE18" s="924">
        <v>3</v>
      </c>
      <c r="AF18" s="943">
        <v>1</v>
      </c>
      <c r="AG18" s="935">
        <v>0</v>
      </c>
      <c r="AH18" s="933">
        <v>1</v>
      </c>
      <c r="AI18" s="933">
        <v>0</v>
      </c>
      <c r="AJ18" s="933">
        <v>0</v>
      </c>
      <c r="AK18" s="996">
        <v>12</v>
      </c>
      <c r="AL18" s="936">
        <v>5</v>
      </c>
      <c r="AM18" s="924">
        <v>0</v>
      </c>
      <c r="AN18" s="924">
        <v>1</v>
      </c>
      <c r="AO18" s="924">
        <v>0</v>
      </c>
      <c r="AP18" s="924">
        <v>0</v>
      </c>
      <c r="AQ18" s="924">
        <v>12</v>
      </c>
      <c r="AR18" s="924">
        <v>5</v>
      </c>
      <c r="AS18" s="1000">
        <v>2.4666666666666668</v>
      </c>
      <c r="AT18" s="1001">
        <v>38.142857142857146</v>
      </c>
      <c r="AU18" s="1001">
        <v>15.428571428571429</v>
      </c>
      <c r="AV18" s="962"/>
      <c r="AW18" s="924">
        <v>3</v>
      </c>
      <c r="AX18" s="924">
        <v>10</v>
      </c>
      <c r="AY18" s="924">
        <v>5</v>
      </c>
      <c r="AZ18" s="962"/>
      <c r="BA18" s="924">
        <v>6</v>
      </c>
      <c r="BB18" s="924">
        <v>9</v>
      </c>
      <c r="BC18" s="924">
        <v>3</v>
      </c>
      <c r="BD18" s="961">
        <v>62.5</v>
      </c>
      <c r="BE18" s="965">
        <v>8</v>
      </c>
      <c r="BF18" s="962">
        <v>1</v>
      </c>
      <c r="BG18" s="967">
        <v>3</v>
      </c>
      <c r="BH18" s="967">
        <v>4</v>
      </c>
      <c r="BI18" s="945">
        <v>6</v>
      </c>
      <c r="BJ18" s="945">
        <v>4</v>
      </c>
      <c r="BK18" s="924">
        <v>1</v>
      </c>
      <c r="BL18" s="924">
        <v>3</v>
      </c>
      <c r="BM18" s="924">
        <v>4</v>
      </c>
      <c r="BN18" s="924">
        <v>6</v>
      </c>
      <c r="BO18" s="924">
        <v>4</v>
      </c>
      <c r="BP18" s="975"/>
      <c r="BQ18" s="924">
        <v>12</v>
      </c>
      <c r="BR18" s="924">
        <v>4</v>
      </c>
      <c r="BS18" s="924">
        <v>2</v>
      </c>
      <c r="BT18" s="975"/>
      <c r="BU18" s="924">
        <v>0</v>
      </c>
      <c r="BV18" s="924">
        <v>11</v>
      </c>
      <c r="BW18" s="924">
        <v>7</v>
      </c>
      <c r="BX18" s="953">
        <v>6</v>
      </c>
      <c r="BY18" s="924">
        <v>0</v>
      </c>
      <c r="BZ18" s="924">
        <v>0</v>
      </c>
      <c r="CA18" s="924">
        <v>0</v>
      </c>
      <c r="CB18" s="924">
        <v>1</v>
      </c>
      <c r="CC18" s="924">
        <v>4</v>
      </c>
      <c r="CD18" s="924">
        <v>0</v>
      </c>
      <c r="CE18" s="924">
        <v>1</v>
      </c>
      <c r="CF18" s="924">
        <v>0</v>
      </c>
      <c r="CG18" s="924">
        <v>0</v>
      </c>
      <c r="CH18" s="924">
        <v>10</v>
      </c>
      <c r="CI18" s="924">
        <v>2</v>
      </c>
      <c r="CJ18" s="975"/>
      <c r="CK18" s="924">
        <v>1</v>
      </c>
      <c r="CL18" s="924">
        <v>13</v>
      </c>
      <c r="CM18" s="924">
        <v>4</v>
      </c>
      <c r="CN18" s="975"/>
      <c r="CO18" s="924">
        <v>1</v>
      </c>
      <c r="CP18" s="924">
        <v>0</v>
      </c>
      <c r="CQ18" s="924">
        <v>0</v>
      </c>
      <c r="CR18" s="924">
        <v>0</v>
      </c>
      <c r="CS18" s="953">
        <v>0</v>
      </c>
      <c r="CT18" s="972">
        <v>0</v>
      </c>
      <c r="CU18" s="972">
        <v>0</v>
      </c>
      <c r="CV18" s="972">
        <v>0</v>
      </c>
      <c r="CW18" s="972">
        <v>0</v>
      </c>
      <c r="CX18" s="953">
        <v>1</v>
      </c>
      <c r="CY18" s="956">
        <v>1</v>
      </c>
      <c r="CZ18" s="957">
        <v>0</v>
      </c>
      <c r="DA18" s="957">
        <v>0</v>
      </c>
      <c r="DB18" s="957">
        <v>0</v>
      </c>
      <c r="DC18" s="957">
        <v>0</v>
      </c>
      <c r="DD18" s="957">
        <v>0</v>
      </c>
      <c r="DE18" s="957">
        <v>0</v>
      </c>
      <c r="DF18" s="945">
        <v>13</v>
      </c>
      <c r="DG18" s="945">
        <v>4</v>
      </c>
      <c r="DH18" s="924">
        <v>1</v>
      </c>
      <c r="DI18" s="924">
        <v>0</v>
      </c>
      <c r="DJ18" s="924">
        <v>0</v>
      </c>
      <c r="DK18" s="924">
        <v>0</v>
      </c>
      <c r="DL18" s="924">
        <v>1</v>
      </c>
      <c r="DM18" s="924">
        <v>0</v>
      </c>
      <c r="DN18" s="924">
        <v>0</v>
      </c>
      <c r="DO18" s="924">
        <v>13</v>
      </c>
      <c r="DP18" s="924">
        <v>4</v>
      </c>
      <c r="DQ18" s="975"/>
      <c r="DR18" s="924">
        <v>1</v>
      </c>
      <c r="DS18" s="924">
        <v>15</v>
      </c>
      <c r="DT18" s="924">
        <v>2</v>
      </c>
      <c r="DU18" s="975"/>
      <c r="DV18" s="924">
        <v>1</v>
      </c>
      <c r="DW18" s="924">
        <v>0</v>
      </c>
      <c r="DX18" s="924">
        <v>0</v>
      </c>
      <c r="DY18" s="924">
        <v>0</v>
      </c>
      <c r="DZ18" s="953">
        <v>0</v>
      </c>
      <c r="EA18" s="936">
        <v>0</v>
      </c>
      <c r="EB18" s="924">
        <v>0</v>
      </c>
      <c r="EC18" s="972">
        <v>18</v>
      </c>
      <c r="ED18" s="924">
        <v>10</v>
      </c>
      <c r="EE18" s="924">
        <v>1</v>
      </c>
      <c r="EF18" s="924">
        <v>7</v>
      </c>
      <c r="EG18" s="972">
        <v>8</v>
      </c>
      <c r="EH18" s="924">
        <v>6</v>
      </c>
      <c r="EI18" s="924">
        <v>2</v>
      </c>
      <c r="EJ18" s="924">
        <v>10</v>
      </c>
      <c r="EK18" s="643"/>
      <c r="EL18" s="924">
        <v>6</v>
      </c>
      <c r="EM18" s="924">
        <v>0</v>
      </c>
      <c r="EN18" s="924">
        <v>1</v>
      </c>
      <c r="EO18" s="924">
        <v>0</v>
      </c>
      <c r="EP18" s="924">
        <v>1</v>
      </c>
      <c r="EQ18" s="924">
        <v>0</v>
      </c>
      <c r="ER18" s="924">
        <v>4</v>
      </c>
      <c r="ES18" s="924">
        <v>6</v>
      </c>
      <c r="ET18" s="924">
        <v>1</v>
      </c>
      <c r="EU18" s="924">
        <v>0</v>
      </c>
      <c r="EV18" s="924">
        <v>0</v>
      </c>
      <c r="EW18" s="924">
        <v>1</v>
      </c>
      <c r="EX18" s="924">
        <v>13</v>
      </c>
      <c r="EY18" s="924">
        <v>3</v>
      </c>
      <c r="EZ18" s="924">
        <v>2</v>
      </c>
      <c r="FA18" s="924">
        <v>0</v>
      </c>
      <c r="FB18" s="924">
        <v>1</v>
      </c>
      <c r="FC18" s="924">
        <v>13</v>
      </c>
      <c r="FD18" s="924">
        <v>3</v>
      </c>
      <c r="FE18" s="924">
        <v>41</v>
      </c>
      <c r="FF18" s="924">
        <v>0</v>
      </c>
      <c r="FG18" s="924">
        <v>17</v>
      </c>
      <c r="FH18" s="644"/>
    </row>
    <row r="19" spans="1:164" s="1" customFormat="1" ht="12" customHeight="1">
      <c r="A19" s="989"/>
      <c r="B19" s="994"/>
      <c r="C19" s="987"/>
      <c r="D19" s="952"/>
      <c r="E19" s="952"/>
      <c r="F19" s="986"/>
      <c r="G19" s="924"/>
      <c r="H19" s="924"/>
      <c r="I19" s="924"/>
      <c r="J19" s="924"/>
      <c r="K19" s="924"/>
      <c r="L19" s="986"/>
      <c r="M19" s="924"/>
      <c r="N19" s="924"/>
      <c r="O19" s="924"/>
      <c r="P19" s="924"/>
      <c r="Q19" s="924"/>
      <c r="R19" s="924"/>
      <c r="S19" s="982"/>
      <c r="T19" s="982"/>
      <c r="U19" s="982"/>
      <c r="V19" s="982"/>
      <c r="W19" s="971"/>
      <c r="X19" s="924"/>
      <c r="Y19" s="924"/>
      <c r="Z19" s="924"/>
      <c r="AA19" s="924"/>
      <c r="AB19" s="924"/>
      <c r="AC19" s="924"/>
      <c r="AD19" s="980"/>
      <c r="AE19" s="924"/>
      <c r="AF19" s="944"/>
      <c r="AG19" s="935"/>
      <c r="AH19" s="934"/>
      <c r="AI19" s="934"/>
      <c r="AJ19" s="934"/>
      <c r="AK19" s="997"/>
      <c r="AL19" s="937"/>
      <c r="AM19" s="924"/>
      <c r="AN19" s="924"/>
      <c r="AO19" s="924"/>
      <c r="AP19" s="924"/>
      <c r="AQ19" s="924"/>
      <c r="AR19" s="924"/>
      <c r="AS19" s="972"/>
      <c r="AT19" s="1002"/>
      <c r="AU19" s="1002"/>
      <c r="AV19" s="962"/>
      <c r="AW19" s="924"/>
      <c r="AX19" s="924"/>
      <c r="AY19" s="924"/>
      <c r="AZ19" s="962"/>
      <c r="BA19" s="924"/>
      <c r="BB19" s="924"/>
      <c r="BC19" s="924"/>
      <c r="BD19" s="961"/>
      <c r="BE19" s="966"/>
      <c r="BF19" s="962"/>
      <c r="BG19" s="968"/>
      <c r="BH19" s="968"/>
      <c r="BI19" s="946"/>
      <c r="BJ19" s="946"/>
      <c r="BK19" s="924"/>
      <c r="BL19" s="924"/>
      <c r="BM19" s="924"/>
      <c r="BN19" s="924"/>
      <c r="BO19" s="924"/>
      <c r="BP19" s="975"/>
      <c r="BQ19" s="924"/>
      <c r="BR19" s="924"/>
      <c r="BS19" s="924"/>
      <c r="BT19" s="975"/>
      <c r="BU19" s="924"/>
      <c r="BV19" s="924"/>
      <c r="BW19" s="924"/>
      <c r="BX19" s="955"/>
      <c r="BY19" s="924"/>
      <c r="BZ19" s="924"/>
      <c r="CA19" s="924"/>
      <c r="CB19" s="924"/>
      <c r="CC19" s="924"/>
      <c r="CD19" s="924"/>
      <c r="CE19" s="924"/>
      <c r="CF19" s="924"/>
      <c r="CG19" s="924"/>
      <c r="CH19" s="924"/>
      <c r="CI19" s="924"/>
      <c r="CJ19" s="975"/>
      <c r="CK19" s="924"/>
      <c r="CL19" s="924"/>
      <c r="CM19" s="924"/>
      <c r="CN19" s="975"/>
      <c r="CO19" s="924"/>
      <c r="CP19" s="924"/>
      <c r="CQ19" s="924"/>
      <c r="CR19" s="924"/>
      <c r="CS19" s="955"/>
      <c r="CT19" s="972"/>
      <c r="CU19" s="972"/>
      <c r="CV19" s="972"/>
      <c r="CW19" s="972"/>
      <c r="CX19" s="955"/>
      <c r="CY19" s="956"/>
      <c r="CZ19" s="958"/>
      <c r="DA19" s="958"/>
      <c r="DB19" s="958"/>
      <c r="DC19" s="958"/>
      <c r="DD19" s="958"/>
      <c r="DE19" s="958"/>
      <c r="DF19" s="946"/>
      <c r="DG19" s="946"/>
      <c r="DH19" s="924"/>
      <c r="DI19" s="924"/>
      <c r="DJ19" s="924"/>
      <c r="DK19" s="924"/>
      <c r="DL19" s="924"/>
      <c r="DM19" s="924"/>
      <c r="DN19" s="924"/>
      <c r="DO19" s="924"/>
      <c r="DP19" s="924"/>
      <c r="DQ19" s="975"/>
      <c r="DR19" s="924"/>
      <c r="DS19" s="924"/>
      <c r="DT19" s="924"/>
      <c r="DU19" s="975"/>
      <c r="DV19" s="924"/>
      <c r="DW19" s="924"/>
      <c r="DX19" s="924"/>
      <c r="DY19" s="924"/>
      <c r="DZ19" s="955"/>
      <c r="EA19" s="937"/>
      <c r="EB19" s="924"/>
      <c r="EC19" s="972"/>
      <c r="ED19" s="924"/>
      <c r="EE19" s="924"/>
      <c r="EF19" s="924"/>
      <c r="EG19" s="972"/>
      <c r="EH19" s="924"/>
      <c r="EI19" s="924"/>
      <c r="EJ19" s="924"/>
      <c r="EK19" s="643"/>
      <c r="EL19" s="924"/>
      <c r="EM19" s="924"/>
      <c r="EN19" s="924"/>
      <c r="EO19" s="924"/>
      <c r="EP19" s="924"/>
      <c r="EQ19" s="924"/>
      <c r="ER19" s="924"/>
      <c r="ES19" s="924"/>
      <c r="ET19" s="924"/>
      <c r="EU19" s="924"/>
      <c r="EV19" s="924"/>
      <c r="EW19" s="924"/>
      <c r="EX19" s="924"/>
      <c r="EY19" s="924"/>
      <c r="EZ19" s="924"/>
      <c r="FA19" s="924"/>
      <c r="FB19" s="924"/>
      <c r="FC19" s="924"/>
      <c r="FD19" s="924"/>
      <c r="FE19" s="924"/>
      <c r="FF19" s="924"/>
      <c r="FG19" s="924"/>
      <c r="FH19" s="646"/>
    </row>
    <row r="20" spans="1:164" s="1" customFormat="1" ht="12" customHeight="1">
      <c r="A20" s="988" t="s">
        <v>203</v>
      </c>
      <c r="B20" s="994">
        <v>16</v>
      </c>
      <c r="C20" s="987">
        <v>207</v>
      </c>
      <c r="D20" s="952">
        <v>1000</v>
      </c>
      <c r="E20" s="952">
        <v>1083.6666666666667</v>
      </c>
      <c r="F20" s="986"/>
      <c r="G20" s="924">
        <v>8</v>
      </c>
      <c r="H20" s="924">
        <v>4</v>
      </c>
      <c r="I20" s="924">
        <v>4</v>
      </c>
      <c r="J20" s="924">
        <v>0</v>
      </c>
      <c r="K20" s="924">
        <v>0</v>
      </c>
      <c r="L20" s="986"/>
      <c r="M20" s="924">
        <v>0</v>
      </c>
      <c r="N20" s="924">
        <v>2</v>
      </c>
      <c r="O20" s="924">
        <v>1</v>
      </c>
      <c r="P20" s="924">
        <v>1</v>
      </c>
      <c r="Q20" s="924">
        <v>1</v>
      </c>
      <c r="R20" s="924">
        <v>11</v>
      </c>
      <c r="S20" s="982">
        <v>35.071999999999996</v>
      </c>
      <c r="T20" s="982">
        <v>20.666666666666668</v>
      </c>
      <c r="U20" s="982">
        <v>77.05</v>
      </c>
      <c r="V20" s="982">
        <v>0</v>
      </c>
      <c r="W20" s="971">
        <v>14</v>
      </c>
      <c r="X20" s="924">
        <v>14</v>
      </c>
      <c r="Y20" s="924">
        <v>0</v>
      </c>
      <c r="Z20" s="924">
        <v>0</v>
      </c>
      <c r="AA20" s="924">
        <v>0</v>
      </c>
      <c r="AB20" s="924">
        <v>0</v>
      </c>
      <c r="AC20" s="924">
        <v>0</v>
      </c>
      <c r="AD20" s="980">
        <v>1</v>
      </c>
      <c r="AE20" s="924">
        <v>1</v>
      </c>
      <c r="AF20" s="943">
        <v>5</v>
      </c>
      <c r="AG20" s="935">
        <v>0</v>
      </c>
      <c r="AH20" s="933">
        <v>1</v>
      </c>
      <c r="AI20" s="933">
        <v>1</v>
      </c>
      <c r="AJ20" s="933">
        <v>3</v>
      </c>
      <c r="AK20" s="996">
        <v>9</v>
      </c>
      <c r="AL20" s="936">
        <v>2</v>
      </c>
      <c r="AM20" s="924">
        <v>0</v>
      </c>
      <c r="AN20" s="924">
        <v>1</v>
      </c>
      <c r="AO20" s="924">
        <v>1</v>
      </c>
      <c r="AP20" s="924">
        <v>3</v>
      </c>
      <c r="AQ20" s="924">
        <v>9</v>
      </c>
      <c r="AR20" s="924">
        <v>2</v>
      </c>
      <c r="AS20" s="1000">
        <v>13.428571428571429</v>
      </c>
      <c r="AT20" s="1001">
        <v>482.63636363636363</v>
      </c>
      <c r="AU20" s="1001">
        <v>162.36363636363637</v>
      </c>
      <c r="AV20" s="962"/>
      <c r="AW20" s="924">
        <v>9</v>
      </c>
      <c r="AX20" s="924">
        <v>3</v>
      </c>
      <c r="AY20" s="924">
        <v>4</v>
      </c>
      <c r="AZ20" s="962"/>
      <c r="BA20" s="924">
        <v>11</v>
      </c>
      <c r="BB20" s="924">
        <v>5</v>
      </c>
      <c r="BC20" s="924">
        <v>0</v>
      </c>
      <c r="BD20" s="961">
        <v>62.454545454545453</v>
      </c>
      <c r="BE20" s="965">
        <v>10</v>
      </c>
      <c r="BF20" s="962">
        <v>2</v>
      </c>
      <c r="BG20" s="967">
        <v>8</v>
      </c>
      <c r="BH20" s="967">
        <v>0</v>
      </c>
      <c r="BI20" s="945">
        <v>5</v>
      </c>
      <c r="BJ20" s="945">
        <v>1</v>
      </c>
      <c r="BK20" s="924">
        <v>2</v>
      </c>
      <c r="BL20" s="924">
        <v>8</v>
      </c>
      <c r="BM20" s="924">
        <v>0</v>
      </c>
      <c r="BN20" s="924">
        <v>5</v>
      </c>
      <c r="BO20" s="924">
        <v>1</v>
      </c>
      <c r="BP20" s="975"/>
      <c r="BQ20" s="924">
        <v>12</v>
      </c>
      <c r="BR20" s="924">
        <v>3</v>
      </c>
      <c r="BS20" s="924">
        <v>1</v>
      </c>
      <c r="BT20" s="975"/>
      <c r="BU20" s="924">
        <v>2</v>
      </c>
      <c r="BV20" s="924">
        <v>9</v>
      </c>
      <c r="BW20" s="924">
        <v>5</v>
      </c>
      <c r="BX20" s="953">
        <v>10</v>
      </c>
      <c r="BY20" s="924">
        <v>0</v>
      </c>
      <c r="BZ20" s="924">
        <v>1</v>
      </c>
      <c r="CA20" s="924">
        <v>0</v>
      </c>
      <c r="CB20" s="924">
        <v>4</v>
      </c>
      <c r="CC20" s="924">
        <v>4</v>
      </c>
      <c r="CD20" s="924">
        <v>1</v>
      </c>
      <c r="CE20" s="924">
        <v>0</v>
      </c>
      <c r="CF20" s="924">
        <v>0</v>
      </c>
      <c r="CG20" s="924">
        <v>0</v>
      </c>
      <c r="CH20" s="924">
        <v>5</v>
      </c>
      <c r="CI20" s="924">
        <v>1</v>
      </c>
      <c r="CJ20" s="975"/>
      <c r="CK20" s="924">
        <v>11</v>
      </c>
      <c r="CL20" s="924">
        <v>5</v>
      </c>
      <c r="CM20" s="924">
        <v>0</v>
      </c>
      <c r="CN20" s="975"/>
      <c r="CO20" s="924">
        <v>3</v>
      </c>
      <c r="CP20" s="924">
        <v>6</v>
      </c>
      <c r="CQ20" s="924">
        <v>0</v>
      </c>
      <c r="CR20" s="924">
        <v>1</v>
      </c>
      <c r="CS20" s="953">
        <v>1</v>
      </c>
      <c r="CT20" s="972">
        <v>3</v>
      </c>
      <c r="CU20" s="972">
        <v>0</v>
      </c>
      <c r="CV20" s="972">
        <v>4</v>
      </c>
      <c r="CW20" s="972">
        <v>4</v>
      </c>
      <c r="CX20" s="953">
        <v>7</v>
      </c>
      <c r="CY20" s="956">
        <v>7</v>
      </c>
      <c r="CZ20" s="957">
        <v>0</v>
      </c>
      <c r="DA20" s="957">
        <v>0</v>
      </c>
      <c r="DB20" s="957">
        <v>0</v>
      </c>
      <c r="DC20" s="957">
        <v>0</v>
      </c>
      <c r="DD20" s="957">
        <v>0</v>
      </c>
      <c r="DE20" s="957">
        <v>0</v>
      </c>
      <c r="DF20" s="945">
        <v>8</v>
      </c>
      <c r="DG20" s="945">
        <v>1</v>
      </c>
      <c r="DH20" s="924">
        <v>7</v>
      </c>
      <c r="DI20" s="924">
        <v>1</v>
      </c>
      <c r="DJ20" s="924">
        <v>6</v>
      </c>
      <c r="DK20" s="924">
        <v>0</v>
      </c>
      <c r="DL20" s="924">
        <v>2</v>
      </c>
      <c r="DM20" s="924">
        <v>2</v>
      </c>
      <c r="DN20" s="924">
        <v>7</v>
      </c>
      <c r="DO20" s="924">
        <v>8</v>
      </c>
      <c r="DP20" s="924">
        <v>1</v>
      </c>
      <c r="DQ20" s="975"/>
      <c r="DR20" s="924">
        <v>9</v>
      </c>
      <c r="DS20" s="924">
        <v>7</v>
      </c>
      <c r="DT20" s="924">
        <v>0</v>
      </c>
      <c r="DU20" s="975"/>
      <c r="DV20" s="924">
        <v>4</v>
      </c>
      <c r="DW20" s="924">
        <v>1</v>
      </c>
      <c r="DX20" s="924">
        <v>2</v>
      </c>
      <c r="DY20" s="924">
        <v>1</v>
      </c>
      <c r="DZ20" s="953">
        <v>1</v>
      </c>
      <c r="EA20" s="936">
        <v>0</v>
      </c>
      <c r="EB20" s="924">
        <v>0</v>
      </c>
      <c r="EC20" s="972">
        <v>54</v>
      </c>
      <c r="ED20" s="924">
        <v>13</v>
      </c>
      <c r="EE20" s="924">
        <v>0</v>
      </c>
      <c r="EF20" s="924">
        <v>3</v>
      </c>
      <c r="EG20" s="972">
        <v>5</v>
      </c>
      <c r="EH20" s="924">
        <v>5</v>
      </c>
      <c r="EI20" s="924">
        <v>0</v>
      </c>
      <c r="EJ20" s="924">
        <v>11</v>
      </c>
      <c r="EK20" s="643"/>
      <c r="EL20" s="924">
        <v>9</v>
      </c>
      <c r="EM20" s="924">
        <v>0</v>
      </c>
      <c r="EN20" s="924">
        <v>1</v>
      </c>
      <c r="EO20" s="924">
        <v>1</v>
      </c>
      <c r="EP20" s="924">
        <v>0</v>
      </c>
      <c r="EQ20" s="924">
        <v>0</v>
      </c>
      <c r="ER20" s="924">
        <v>2</v>
      </c>
      <c r="ES20" s="924">
        <v>3</v>
      </c>
      <c r="ET20" s="924">
        <v>8</v>
      </c>
      <c r="EU20" s="924">
        <v>5</v>
      </c>
      <c r="EV20" s="924">
        <v>4</v>
      </c>
      <c r="EW20" s="924">
        <v>3</v>
      </c>
      <c r="EX20" s="924">
        <v>7</v>
      </c>
      <c r="EY20" s="924">
        <v>0</v>
      </c>
      <c r="EZ20" s="924">
        <v>9</v>
      </c>
      <c r="FA20" s="924">
        <v>7</v>
      </c>
      <c r="FB20" s="924">
        <v>7</v>
      </c>
      <c r="FC20" s="924">
        <v>10</v>
      </c>
      <c r="FD20" s="924">
        <v>0</v>
      </c>
      <c r="FE20" s="924">
        <v>32</v>
      </c>
      <c r="FF20" s="924">
        <v>13</v>
      </c>
      <c r="FG20" s="924">
        <v>11</v>
      </c>
      <c r="FH20" s="646"/>
    </row>
    <row r="21" spans="1:164" s="1" customFormat="1" ht="12" customHeight="1">
      <c r="A21" s="989"/>
      <c r="B21" s="994"/>
      <c r="C21" s="987"/>
      <c r="D21" s="952"/>
      <c r="E21" s="952"/>
      <c r="F21" s="986"/>
      <c r="G21" s="924"/>
      <c r="H21" s="924"/>
      <c r="I21" s="924"/>
      <c r="J21" s="924"/>
      <c r="K21" s="924"/>
      <c r="L21" s="986"/>
      <c r="M21" s="924"/>
      <c r="N21" s="924"/>
      <c r="O21" s="924"/>
      <c r="P21" s="924"/>
      <c r="Q21" s="924"/>
      <c r="R21" s="924"/>
      <c r="S21" s="982"/>
      <c r="T21" s="982"/>
      <c r="U21" s="982"/>
      <c r="V21" s="982"/>
      <c r="W21" s="971"/>
      <c r="X21" s="924"/>
      <c r="Y21" s="924"/>
      <c r="Z21" s="924"/>
      <c r="AA21" s="924"/>
      <c r="AB21" s="924"/>
      <c r="AC21" s="924"/>
      <c r="AD21" s="980"/>
      <c r="AE21" s="924"/>
      <c r="AF21" s="944"/>
      <c r="AG21" s="935"/>
      <c r="AH21" s="934"/>
      <c r="AI21" s="934"/>
      <c r="AJ21" s="934"/>
      <c r="AK21" s="997"/>
      <c r="AL21" s="937"/>
      <c r="AM21" s="924"/>
      <c r="AN21" s="924"/>
      <c r="AO21" s="924"/>
      <c r="AP21" s="924"/>
      <c r="AQ21" s="924"/>
      <c r="AR21" s="924"/>
      <c r="AS21" s="972"/>
      <c r="AT21" s="1002"/>
      <c r="AU21" s="1002"/>
      <c r="AV21" s="962"/>
      <c r="AW21" s="924"/>
      <c r="AX21" s="924"/>
      <c r="AY21" s="924"/>
      <c r="AZ21" s="962"/>
      <c r="BA21" s="924"/>
      <c r="BB21" s="924"/>
      <c r="BC21" s="924"/>
      <c r="BD21" s="961"/>
      <c r="BE21" s="966"/>
      <c r="BF21" s="962"/>
      <c r="BG21" s="968"/>
      <c r="BH21" s="968"/>
      <c r="BI21" s="946"/>
      <c r="BJ21" s="946"/>
      <c r="BK21" s="924"/>
      <c r="BL21" s="924"/>
      <c r="BM21" s="924"/>
      <c r="BN21" s="924"/>
      <c r="BO21" s="924"/>
      <c r="BP21" s="975"/>
      <c r="BQ21" s="924"/>
      <c r="BR21" s="924"/>
      <c r="BS21" s="924"/>
      <c r="BT21" s="975"/>
      <c r="BU21" s="924"/>
      <c r="BV21" s="924"/>
      <c r="BW21" s="924"/>
      <c r="BX21" s="955"/>
      <c r="BY21" s="924"/>
      <c r="BZ21" s="924"/>
      <c r="CA21" s="924"/>
      <c r="CB21" s="924"/>
      <c r="CC21" s="924"/>
      <c r="CD21" s="924"/>
      <c r="CE21" s="924"/>
      <c r="CF21" s="924"/>
      <c r="CG21" s="924"/>
      <c r="CH21" s="924"/>
      <c r="CI21" s="924"/>
      <c r="CJ21" s="975"/>
      <c r="CK21" s="924"/>
      <c r="CL21" s="924"/>
      <c r="CM21" s="924"/>
      <c r="CN21" s="975"/>
      <c r="CO21" s="924"/>
      <c r="CP21" s="924"/>
      <c r="CQ21" s="924"/>
      <c r="CR21" s="924"/>
      <c r="CS21" s="955"/>
      <c r="CT21" s="972"/>
      <c r="CU21" s="972"/>
      <c r="CV21" s="972"/>
      <c r="CW21" s="972"/>
      <c r="CX21" s="955"/>
      <c r="CY21" s="956"/>
      <c r="CZ21" s="958"/>
      <c r="DA21" s="958"/>
      <c r="DB21" s="958"/>
      <c r="DC21" s="958"/>
      <c r="DD21" s="958"/>
      <c r="DE21" s="958"/>
      <c r="DF21" s="946"/>
      <c r="DG21" s="946"/>
      <c r="DH21" s="924"/>
      <c r="DI21" s="924"/>
      <c r="DJ21" s="924"/>
      <c r="DK21" s="924"/>
      <c r="DL21" s="924"/>
      <c r="DM21" s="924"/>
      <c r="DN21" s="924"/>
      <c r="DO21" s="924"/>
      <c r="DP21" s="924"/>
      <c r="DQ21" s="975"/>
      <c r="DR21" s="924"/>
      <c r="DS21" s="924"/>
      <c r="DT21" s="924"/>
      <c r="DU21" s="975"/>
      <c r="DV21" s="924"/>
      <c r="DW21" s="924"/>
      <c r="DX21" s="924"/>
      <c r="DY21" s="924"/>
      <c r="DZ21" s="955"/>
      <c r="EA21" s="937"/>
      <c r="EB21" s="924"/>
      <c r="EC21" s="972"/>
      <c r="ED21" s="924"/>
      <c r="EE21" s="924"/>
      <c r="EF21" s="924"/>
      <c r="EG21" s="972"/>
      <c r="EH21" s="924"/>
      <c r="EI21" s="924"/>
      <c r="EJ21" s="924"/>
      <c r="EK21" s="643"/>
      <c r="EL21" s="924"/>
      <c r="EM21" s="924"/>
      <c r="EN21" s="924"/>
      <c r="EO21" s="924"/>
      <c r="EP21" s="924"/>
      <c r="EQ21" s="924"/>
      <c r="ER21" s="924"/>
      <c r="ES21" s="924"/>
      <c r="ET21" s="924"/>
      <c r="EU21" s="924"/>
      <c r="EV21" s="924"/>
      <c r="EW21" s="924"/>
      <c r="EX21" s="924"/>
      <c r="EY21" s="924"/>
      <c r="EZ21" s="924"/>
      <c r="FA21" s="924"/>
      <c r="FB21" s="924"/>
      <c r="FC21" s="924"/>
      <c r="FD21" s="924"/>
      <c r="FE21" s="924"/>
      <c r="FF21" s="924"/>
      <c r="FG21" s="924"/>
      <c r="FH21" s="646"/>
    </row>
    <row r="22" spans="1:164" s="1" customFormat="1" ht="12" customHeight="1">
      <c r="A22" s="988" t="s">
        <v>204</v>
      </c>
      <c r="B22" s="994">
        <v>190</v>
      </c>
      <c r="C22" s="987">
        <v>1325</v>
      </c>
      <c r="D22" s="952">
        <v>1127.1694915254238</v>
      </c>
      <c r="E22" s="952">
        <v>1018.8058252427185</v>
      </c>
      <c r="F22" s="986"/>
      <c r="G22" s="924">
        <v>30</v>
      </c>
      <c r="H22" s="924">
        <v>32</v>
      </c>
      <c r="I22" s="924">
        <v>100</v>
      </c>
      <c r="J22" s="924">
        <v>11</v>
      </c>
      <c r="K22" s="924">
        <v>17</v>
      </c>
      <c r="L22" s="986"/>
      <c r="M22" s="924">
        <v>20</v>
      </c>
      <c r="N22" s="924">
        <v>13</v>
      </c>
      <c r="O22" s="924">
        <v>31</v>
      </c>
      <c r="P22" s="924">
        <v>18</v>
      </c>
      <c r="Q22" s="924">
        <v>23</v>
      </c>
      <c r="R22" s="924">
        <v>85</v>
      </c>
      <c r="S22" s="982">
        <v>39.363913043478256</v>
      </c>
      <c r="T22" s="982">
        <v>22.832352941176467</v>
      </c>
      <c r="U22" s="982">
        <v>21.184042553191496</v>
      </c>
      <c r="V22" s="982">
        <v>8.2388571428571442</v>
      </c>
      <c r="W22" s="971">
        <v>159</v>
      </c>
      <c r="X22" s="924">
        <v>89</v>
      </c>
      <c r="Y22" s="924">
        <v>18</v>
      </c>
      <c r="Z22" s="924">
        <v>11</v>
      </c>
      <c r="AA22" s="924">
        <v>16</v>
      </c>
      <c r="AB22" s="924">
        <v>4</v>
      </c>
      <c r="AC22" s="924">
        <v>21</v>
      </c>
      <c r="AD22" s="980">
        <v>24</v>
      </c>
      <c r="AE22" s="924">
        <v>7</v>
      </c>
      <c r="AF22" s="943">
        <v>55</v>
      </c>
      <c r="AG22" s="935">
        <v>5</v>
      </c>
      <c r="AH22" s="933">
        <v>13</v>
      </c>
      <c r="AI22" s="933">
        <v>29</v>
      </c>
      <c r="AJ22" s="933">
        <v>8</v>
      </c>
      <c r="AK22" s="996">
        <v>113</v>
      </c>
      <c r="AL22" s="936">
        <v>22</v>
      </c>
      <c r="AM22" s="924">
        <v>5</v>
      </c>
      <c r="AN22" s="924">
        <v>13</v>
      </c>
      <c r="AO22" s="924">
        <v>30</v>
      </c>
      <c r="AP22" s="924">
        <v>8</v>
      </c>
      <c r="AQ22" s="924">
        <v>114</v>
      </c>
      <c r="AR22" s="924">
        <v>22</v>
      </c>
      <c r="AS22" s="1000">
        <v>7.7531645569620249</v>
      </c>
      <c r="AT22" s="1001">
        <v>186.9765625</v>
      </c>
      <c r="AU22" s="1001">
        <v>60.984251968503933</v>
      </c>
      <c r="AV22" s="962"/>
      <c r="AW22" s="924">
        <v>94</v>
      </c>
      <c r="AX22" s="924">
        <v>64</v>
      </c>
      <c r="AY22" s="924">
        <v>32</v>
      </c>
      <c r="AZ22" s="962"/>
      <c r="BA22" s="924">
        <v>113</v>
      </c>
      <c r="BB22" s="924">
        <v>71</v>
      </c>
      <c r="BC22" s="924">
        <v>6</v>
      </c>
      <c r="BD22" s="961">
        <v>61.925233644859816</v>
      </c>
      <c r="BE22" s="965">
        <v>123</v>
      </c>
      <c r="BF22" s="962">
        <v>19</v>
      </c>
      <c r="BG22" s="967">
        <v>86</v>
      </c>
      <c r="BH22" s="967">
        <v>18</v>
      </c>
      <c r="BI22" s="945">
        <v>44</v>
      </c>
      <c r="BJ22" s="945">
        <v>23</v>
      </c>
      <c r="BK22" s="924">
        <v>19</v>
      </c>
      <c r="BL22" s="924">
        <v>90</v>
      </c>
      <c r="BM22" s="924">
        <v>20</v>
      </c>
      <c r="BN22" s="924">
        <v>44</v>
      </c>
      <c r="BO22" s="924">
        <v>23</v>
      </c>
      <c r="BP22" s="975"/>
      <c r="BQ22" s="924">
        <v>131</v>
      </c>
      <c r="BR22" s="924">
        <v>50</v>
      </c>
      <c r="BS22" s="924">
        <v>9</v>
      </c>
      <c r="BT22" s="975"/>
      <c r="BU22" s="924">
        <v>11</v>
      </c>
      <c r="BV22" s="924">
        <v>142</v>
      </c>
      <c r="BW22" s="924">
        <v>37</v>
      </c>
      <c r="BX22" s="953">
        <v>147</v>
      </c>
      <c r="BY22" s="924">
        <v>0</v>
      </c>
      <c r="BZ22" s="924">
        <v>20</v>
      </c>
      <c r="CA22" s="924">
        <v>3</v>
      </c>
      <c r="CB22" s="924">
        <v>44</v>
      </c>
      <c r="CC22" s="924">
        <v>63</v>
      </c>
      <c r="CD22" s="924">
        <v>3</v>
      </c>
      <c r="CE22" s="924">
        <v>1</v>
      </c>
      <c r="CF22" s="924">
        <v>10</v>
      </c>
      <c r="CG22" s="924">
        <v>3</v>
      </c>
      <c r="CH22" s="924">
        <v>38</v>
      </c>
      <c r="CI22" s="924">
        <v>5</v>
      </c>
      <c r="CJ22" s="975"/>
      <c r="CK22" s="924">
        <v>102</v>
      </c>
      <c r="CL22" s="924">
        <v>79</v>
      </c>
      <c r="CM22" s="924">
        <v>9</v>
      </c>
      <c r="CN22" s="975"/>
      <c r="CO22" s="924">
        <v>47</v>
      </c>
      <c r="CP22" s="924">
        <v>37</v>
      </c>
      <c r="CQ22" s="924">
        <v>12</v>
      </c>
      <c r="CR22" s="924">
        <v>3</v>
      </c>
      <c r="CS22" s="953">
        <v>3</v>
      </c>
      <c r="CT22" s="972">
        <v>15</v>
      </c>
      <c r="CU22" s="972">
        <v>4</v>
      </c>
      <c r="CV22" s="972">
        <v>15</v>
      </c>
      <c r="CW22" s="972">
        <v>15</v>
      </c>
      <c r="CX22" s="953">
        <v>70</v>
      </c>
      <c r="CY22" s="956">
        <v>56</v>
      </c>
      <c r="CZ22" s="957">
        <v>0</v>
      </c>
      <c r="DA22" s="957">
        <v>4</v>
      </c>
      <c r="DB22" s="957">
        <v>1</v>
      </c>
      <c r="DC22" s="957">
        <v>3</v>
      </c>
      <c r="DD22" s="957">
        <v>1</v>
      </c>
      <c r="DE22" s="957">
        <v>5</v>
      </c>
      <c r="DF22" s="945">
        <v>99</v>
      </c>
      <c r="DG22" s="945">
        <v>21</v>
      </c>
      <c r="DH22" s="924">
        <v>56</v>
      </c>
      <c r="DI22" s="924">
        <v>4</v>
      </c>
      <c r="DJ22" s="924">
        <v>17</v>
      </c>
      <c r="DK22" s="924">
        <v>1</v>
      </c>
      <c r="DL22" s="924">
        <v>15</v>
      </c>
      <c r="DM22" s="924">
        <v>6</v>
      </c>
      <c r="DN22" s="924">
        <v>24</v>
      </c>
      <c r="DO22" s="924">
        <v>100</v>
      </c>
      <c r="DP22" s="924">
        <v>21</v>
      </c>
      <c r="DQ22" s="975"/>
      <c r="DR22" s="924">
        <v>76</v>
      </c>
      <c r="DS22" s="924">
        <v>104</v>
      </c>
      <c r="DT22" s="924">
        <v>10</v>
      </c>
      <c r="DU22" s="975"/>
      <c r="DV22" s="924">
        <v>50</v>
      </c>
      <c r="DW22" s="924">
        <v>13</v>
      </c>
      <c r="DX22" s="924">
        <v>7</v>
      </c>
      <c r="DY22" s="924">
        <v>1</v>
      </c>
      <c r="DZ22" s="953">
        <v>5</v>
      </c>
      <c r="EA22" s="936">
        <v>0</v>
      </c>
      <c r="EB22" s="924">
        <v>0</v>
      </c>
      <c r="EC22" s="972">
        <v>242</v>
      </c>
      <c r="ED22" s="924">
        <v>118</v>
      </c>
      <c r="EE22" s="924">
        <v>11</v>
      </c>
      <c r="EF22" s="924">
        <v>61</v>
      </c>
      <c r="EG22" s="972">
        <v>71</v>
      </c>
      <c r="EH22" s="924">
        <v>60</v>
      </c>
      <c r="EI22" s="924">
        <v>20</v>
      </c>
      <c r="EJ22" s="924">
        <v>110</v>
      </c>
      <c r="EK22" s="643"/>
      <c r="EL22" s="924">
        <v>81</v>
      </c>
      <c r="EM22" s="924">
        <v>1</v>
      </c>
      <c r="EN22" s="924">
        <v>1</v>
      </c>
      <c r="EO22" s="924">
        <v>4</v>
      </c>
      <c r="EP22" s="924">
        <v>14</v>
      </c>
      <c r="EQ22" s="924">
        <v>0</v>
      </c>
      <c r="ER22" s="924">
        <v>40</v>
      </c>
      <c r="ES22" s="924">
        <v>49</v>
      </c>
      <c r="ET22" s="924">
        <v>20</v>
      </c>
      <c r="EU22" s="924">
        <v>9</v>
      </c>
      <c r="EV22" s="924">
        <v>27</v>
      </c>
      <c r="EW22" s="924">
        <v>15</v>
      </c>
      <c r="EX22" s="924">
        <v>124</v>
      </c>
      <c r="EY22" s="924">
        <v>14</v>
      </c>
      <c r="EZ22" s="924">
        <v>53</v>
      </c>
      <c r="FA22" s="924">
        <v>29</v>
      </c>
      <c r="FB22" s="924">
        <v>25</v>
      </c>
      <c r="FC22" s="924">
        <v>130</v>
      </c>
      <c r="FD22" s="924">
        <v>15</v>
      </c>
      <c r="FE22" s="924">
        <v>442</v>
      </c>
      <c r="FF22" s="924">
        <v>18</v>
      </c>
      <c r="FG22" s="924">
        <v>175</v>
      </c>
      <c r="FH22" s="646"/>
    </row>
    <row r="23" spans="1:164" s="1" customFormat="1" ht="12" customHeight="1">
      <c r="A23" s="989"/>
      <c r="B23" s="994"/>
      <c r="C23" s="987"/>
      <c r="D23" s="952"/>
      <c r="E23" s="952"/>
      <c r="F23" s="986"/>
      <c r="G23" s="924"/>
      <c r="H23" s="924"/>
      <c r="I23" s="924"/>
      <c r="J23" s="924"/>
      <c r="K23" s="924"/>
      <c r="L23" s="986"/>
      <c r="M23" s="924"/>
      <c r="N23" s="924"/>
      <c r="O23" s="924"/>
      <c r="P23" s="924"/>
      <c r="Q23" s="924"/>
      <c r="R23" s="924"/>
      <c r="S23" s="982"/>
      <c r="T23" s="982"/>
      <c r="U23" s="982"/>
      <c r="V23" s="982"/>
      <c r="W23" s="971"/>
      <c r="X23" s="924"/>
      <c r="Y23" s="924"/>
      <c r="Z23" s="924"/>
      <c r="AA23" s="924"/>
      <c r="AB23" s="924"/>
      <c r="AC23" s="924"/>
      <c r="AD23" s="980"/>
      <c r="AE23" s="924"/>
      <c r="AF23" s="944"/>
      <c r="AG23" s="935"/>
      <c r="AH23" s="934"/>
      <c r="AI23" s="934"/>
      <c r="AJ23" s="934"/>
      <c r="AK23" s="997"/>
      <c r="AL23" s="937"/>
      <c r="AM23" s="924"/>
      <c r="AN23" s="924"/>
      <c r="AO23" s="924"/>
      <c r="AP23" s="924"/>
      <c r="AQ23" s="924"/>
      <c r="AR23" s="924"/>
      <c r="AS23" s="972"/>
      <c r="AT23" s="1002"/>
      <c r="AU23" s="1002"/>
      <c r="AV23" s="962"/>
      <c r="AW23" s="924"/>
      <c r="AX23" s="924"/>
      <c r="AY23" s="924"/>
      <c r="AZ23" s="962"/>
      <c r="BA23" s="924"/>
      <c r="BB23" s="924"/>
      <c r="BC23" s="924"/>
      <c r="BD23" s="961"/>
      <c r="BE23" s="966"/>
      <c r="BF23" s="962"/>
      <c r="BG23" s="968"/>
      <c r="BH23" s="968"/>
      <c r="BI23" s="946"/>
      <c r="BJ23" s="946"/>
      <c r="BK23" s="924"/>
      <c r="BL23" s="924"/>
      <c r="BM23" s="924"/>
      <c r="BN23" s="924"/>
      <c r="BO23" s="924"/>
      <c r="BP23" s="975"/>
      <c r="BQ23" s="924"/>
      <c r="BR23" s="924"/>
      <c r="BS23" s="924"/>
      <c r="BT23" s="975"/>
      <c r="BU23" s="924"/>
      <c r="BV23" s="924"/>
      <c r="BW23" s="924"/>
      <c r="BX23" s="955"/>
      <c r="BY23" s="924"/>
      <c r="BZ23" s="924"/>
      <c r="CA23" s="924"/>
      <c r="CB23" s="924"/>
      <c r="CC23" s="924"/>
      <c r="CD23" s="924"/>
      <c r="CE23" s="924"/>
      <c r="CF23" s="924"/>
      <c r="CG23" s="924"/>
      <c r="CH23" s="924"/>
      <c r="CI23" s="924"/>
      <c r="CJ23" s="975"/>
      <c r="CK23" s="924"/>
      <c r="CL23" s="924"/>
      <c r="CM23" s="924"/>
      <c r="CN23" s="975"/>
      <c r="CO23" s="924"/>
      <c r="CP23" s="924"/>
      <c r="CQ23" s="924"/>
      <c r="CR23" s="924"/>
      <c r="CS23" s="955"/>
      <c r="CT23" s="972"/>
      <c r="CU23" s="972"/>
      <c r="CV23" s="972"/>
      <c r="CW23" s="972"/>
      <c r="CX23" s="955"/>
      <c r="CY23" s="956"/>
      <c r="CZ23" s="958"/>
      <c r="DA23" s="958"/>
      <c r="DB23" s="958"/>
      <c r="DC23" s="958"/>
      <c r="DD23" s="958"/>
      <c r="DE23" s="958"/>
      <c r="DF23" s="946"/>
      <c r="DG23" s="946"/>
      <c r="DH23" s="924"/>
      <c r="DI23" s="924"/>
      <c r="DJ23" s="924"/>
      <c r="DK23" s="924"/>
      <c r="DL23" s="924"/>
      <c r="DM23" s="924"/>
      <c r="DN23" s="924"/>
      <c r="DO23" s="924"/>
      <c r="DP23" s="924"/>
      <c r="DQ23" s="975"/>
      <c r="DR23" s="924"/>
      <c r="DS23" s="924"/>
      <c r="DT23" s="924"/>
      <c r="DU23" s="975"/>
      <c r="DV23" s="924"/>
      <c r="DW23" s="924"/>
      <c r="DX23" s="924"/>
      <c r="DY23" s="924"/>
      <c r="DZ23" s="955"/>
      <c r="EA23" s="937"/>
      <c r="EB23" s="924"/>
      <c r="EC23" s="972"/>
      <c r="ED23" s="924"/>
      <c r="EE23" s="924"/>
      <c r="EF23" s="924"/>
      <c r="EG23" s="972"/>
      <c r="EH23" s="924"/>
      <c r="EI23" s="924"/>
      <c r="EJ23" s="924"/>
      <c r="EK23" s="643"/>
      <c r="EL23" s="924"/>
      <c r="EM23" s="924"/>
      <c r="EN23" s="924"/>
      <c r="EO23" s="924"/>
      <c r="EP23" s="924"/>
      <c r="EQ23" s="924"/>
      <c r="ER23" s="924"/>
      <c r="ES23" s="924"/>
      <c r="ET23" s="924"/>
      <c r="EU23" s="924"/>
      <c r="EV23" s="924"/>
      <c r="EW23" s="924"/>
      <c r="EX23" s="924"/>
      <c r="EY23" s="924"/>
      <c r="EZ23" s="924"/>
      <c r="FA23" s="924"/>
      <c r="FB23" s="924"/>
      <c r="FC23" s="924"/>
      <c r="FD23" s="924"/>
      <c r="FE23" s="924"/>
      <c r="FF23" s="924"/>
      <c r="FG23" s="924"/>
      <c r="FH23" s="646"/>
    </row>
    <row r="24" spans="1:164" s="1" customFormat="1" ht="12" customHeight="1">
      <c r="A24" s="989" t="s">
        <v>538</v>
      </c>
      <c r="B24" s="994">
        <v>13</v>
      </c>
      <c r="C24" s="987">
        <v>261</v>
      </c>
      <c r="D24" s="952">
        <v>1123</v>
      </c>
      <c r="E24" s="952">
        <v>952.2</v>
      </c>
      <c r="F24" s="986"/>
      <c r="G24" s="924">
        <v>1</v>
      </c>
      <c r="H24" s="924">
        <v>1</v>
      </c>
      <c r="I24" s="924">
        <v>9</v>
      </c>
      <c r="J24" s="924">
        <v>2</v>
      </c>
      <c r="K24" s="924">
        <v>0</v>
      </c>
      <c r="L24" s="986"/>
      <c r="M24" s="924">
        <v>2</v>
      </c>
      <c r="N24" s="924">
        <v>1</v>
      </c>
      <c r="O24" s="924">
        <v>0</v>
      </c>
      <c r="P24" s="924">
        <v>1</v>
      </c>
      <c r="Q24" s="924">
        <v>3</v>
      </c>
      <c r="R24" s="924">
        <v>6</v>
      </c>
      <c r="S24" s="982">
        <v>40.6875</v>
      </c>
      <c r="T24" s="982">
        <v>24.221666666666664</v>
      </c>
      <c r="U24" s="982">
        <v>41.996363636363633</v>
      </c>
      <c r="V24" s="982">
        <v>2.2733333333333334</v>
      </c>
      <c r="W24" s="971">
        <v>11</v>
      </c>
      <c r="X24" s="924">
        <v>3</v>
      </c>
      <c r="Y24" s="924">
        <v>0</v>
      </c>
      <c r="Z24" s="924">
        <v>0</v>
      </c>
      <c r="AA24" s="924">
        <v>0</v>
      </c>
      <c r="AB24" s="924">
        <v>1</v>
      </c>
      <c r="AC24" s="924">
        <v>7</v>
      </c>
      <c r="AD24" s="980">
        <v>2</v>
      </c>
      <c r="AE24" s="924">
        <v>0</v>
      </c>
      <c r="AF24" s="943">
        <v>7</v>
      </c>
      <c r="AG24" s="935">
        <v>0</v>
      </c>
      <c r="AH24" s="933">
        <v>0</v>
      </c>
      <c r="AI24" s="933">
        <v>7</v>
      </c>
      <c r="AJ24" s="933">
        <v>0</v>
      </c>
      <c r="AK24" s="996">
        <v>6</v>
      </c>
      <c r="AL24" s="936">
        <v>0</v>
      </c>
      <c r="AM24" s="924">
        <v>0</v>
      </c>
      <c r="AN24" s="924">
        <v>0</v>
      </c>
      <c r="AO24" s="924">
        <v>7</v>
      </c>
      <c r="AP24" s="924">
        <v>0</v>
      </c>
      <c r="AQ24" s="924">
        <v>6</v>
      </c>
      <c r="AR24" s="924">
        <v>0</v>
      </c>
      <c r="AS24" s="1000">
        <v>23.166666666666668</v>
      </c>
      <c r="AT24" s="1001">
        <v>589.90909090909088</v>
      </c>
      <c r="AU24" s="1001">
        <v>280.54545454545456</v>
      </c>
      <c r="AV24" s="962"/>
      <c r="AW24" s="924">
        <v>9</v>
      </c>
      <c r="AX24" s="924">
        <v>2</v>
      </c>
      <c r="AY24" s="924">
        <v>2</v>
      </c>
      <c r="AZ24" s="962"/>
      <c r="BA24" s="924">
        <v>12</v>
      </c>
      <c r="BB24" s="924">
        <v>1</v>
      </c>
      <c r="BC24" s="924">
        <v>0</v>
      </c>
      <c r="BD24" s="961">
        <v>62.916666666666664</v>
      </c>
      <c r="BE24" s="965">
        <v>11</v>
      </c>
      <c r="BF24" s="962">
        <v>3</v>
      </c>
      <c r="BG24" s="967">
        <v>7</v>
      </c>
      <c r="BH24" s="967">
        <v>1</v>
      </c>
      <c r="BI24" s="945">
        <v>1</v>
      </c>
      <c r="BJ24" s="945">
        <v>1</v>
      </c>
      <c r="BK24" s="924">
        <v>3</v>
      </c>
      <c r="BL24" s="924">
        <v>8</v>
      </c>
      <c r="BM24" s="924">
        <v>1</v>
      </c>
      <c r="BN24" s="924">
        <v>1</v>
      </c>
      <c r="BO24" s="924">
        <v>1</v>
      </c>
      <c r="BP24" s="975"/>
      <c r="BQ24" s="924">
        <v>12</v>
      </c>
      <c r="BR24" s="924">
        <v>1</v>
      </c>
      <c r="BS24" s="924">
        <v>0</v>
      </c>
      <c r="BT24" s="975"/>
      <c r="BU24" s="924">
        <v>1</v>
      </c>
      <c r="BV24" s="924">
        <v>11</v>
      </c>
      <c r="BW24" s="924">
        <v>1</v>
      </c>
      <c r="BX24" s="953">
        <v>12</v>
      </c>
      <c r="BY24" s="924">
        <v>0</v>
      </c>
      <c r="BZ24" s="924">
        <v>1</v>
      </c>
      <c r="CA24" s="924">
        <v>0</v>
      </c>
      <c r="CB24" s="924">
        <v>4</v>
      </c>
      <c r="CC24" s="924">
        <v>7</v>
      </c>
      <c r="CD24" s="924">
        <v>0</v>
      </c>
      <c r="CE24" s="924">
        <v>0</v>
      </c>
      <c r="CF24" s="924">
        <v>0</v>
      </c>
      <c r="CG24" s="924">
        <v>0</v>
      </c>
      <c r="CH24" s="924">
        <v>1</v>
      </c>
      <c r="CI24" s="924">
        <v>0</v>
      </c>
      <c r="CJ24" s="975"/>
      <c r="CK24" s="924">
        <v>10</v>
      </c>
      <c r="CL24" s="924">
        <v>3</v>
      </c>
      <c r="CM24" s="924">
        <v>0</v>
      </c>
      <c r="CN24" s="975"/>
      <c r="CO24" s="924">
        <v>4</v>
      </c>
      <c r="CP24" s="924">
        <v>5</v>
      </c>
      <c r="CQ24" s="924">
        <v>1</v>
      </c>
      <c r="CR24" s="924">
        <v>0</v>
      </c>
      <c r="CS24" s="953">
        <v>0</v>
      </c>
      <c r="CT24" s="972">
        <v>0</v>
      </c>
      <c r="CU24" s="972">
        <v>0</v>
      </c>
      <c r="CV24" s="972">
        <v>0</v>
      </c>
      <c r="CW24" s="972">
        <v>0</v>
      </c>
      <c r="CX24" s="953">
        <v>6</v>
      </c>
      <c r="CY24" s="956">
        <v>6</v>
      </c>
      <c r="CZ24" s="957">
        <v>0</v>
      </c>
      <c r="DA24" s="957">
        <v>0</v>
      </c>
      <c r="DB24" s="957">
        <v>0</v>
      </c>
      <c r="DC24" s="957">
        <v>0</v>
      </c>
      <c r="DD24" s="957">
        <v>0</v>
      </c>
      <c r="DE24" s="957">
        <v>0</v>
      </c>
      <c r="DF24" s="945">
        <v>7</v>
      </c>
      <c r="DG24" s="945">
        <v>0</v>
      </c>
      <c r="DH24" s="924">
        <v>6</v>
      </c>
      <c r="DI24" s="924">
        <v>0</v>
      </c>
      <c r="DJ24" s="924">
        <v>4</v>
      </c>
      <c r="DK24" s="924">
        <v>0</v>
      </c>
      <c r="DL24" s="924">
        <v>0</v>
      </c>
      <c r="DM24" s="924">
        <v>0</v>
      </c>
      <c r="DN24" s="924">
        <v>4</v>
      </c>
      <c r="DO24" s="924">
        <v>7</v>
      </c>
      <c r="DP24" s="924">
        <v>0</v>
      </c>
      <c r="DQ24" s="975"/>
      <c r="DR24" s="924">
        <v>10</v>
      </c>
      <c r="DS24" s="924">
        <v>3</v>
      </c>
      <c r="DT24" s="924">
        <v>0</v>
      </c>
      <c r="DU24" s="975"/>
      <c r="DV24" s="924">
        <v>9</v>
      </c>
      <c r="DW24" s="924">
        <v>0</v>
      </c>
      <c r="DX24" s="924">
        <v>1</v>
      </c>
      <c r="DY24" s="924">
        <v>0</v>
      </c>
      <c r="DZ24" s="953">
        <v>0</v>
      </c>
      <c r="EA24" s="936">
        <v>0</v>
      </c>
      <c r="EB24" s="924">
        <v>0</v>
      </c>
      <c r="EC24" s="972">
        <v>22</v>
      </c>
      <c r="ED24" s="924">
        <v>6</v>
      </c>
      <c r="EE24" s="924">
        <v>2</v>
      </c>
      <c r="EF24" s="924">
        <v>5</v>
      </c>
      <c r="EG24" s="972">
        <v>0</v>
      </c>
      <c r="EH24" s="924">
        <v>0</v>
      </c>
      <c r="EI24" s="924">
        <v>2</v>
      </c>
      <c r="EJ24" s="924">
        <v>11</v>
      </c>
      <c r="EK24" s="643"/>
      <c r="EL24" s="924">
        <v>8</v>
      </c>
      <c r="EM24" s="924">
        <v>0</v>
      </c>
      <c r="EN24" s="924">
        <v>0</v>
      </c>
      <c r="EO24" s="924">
        <v>0</v>
      </c>
      <c r="EP24" s="924">
        <v>0</v>
      </c>
      <c r="EQ24" s="924">
        <v>0</v>
      </c>
      <c r="ER24" s="924">
        <v>0</v>
      </c>
      <c r="ES24" s="924">
        <v>5</v>
      </c>
      <c r="ET24" s="924">
        <v>4</v>
      </c>
      <c r="EU24" s="924">
        <v>3</v>
      </c>
      <c r="EV24" s="924">
        <v>8</v>
      </c>
      <c r="EW24" s="924">
        <v>5</v>
      </c>
      <c r="EX24" s="924">
        <v>3</v>
      </c>
      <c r="EY24" s="924">
        <v>0</v>
      </c>
      <c r="EZ24" s="924">
        <v>10</v>
      </c>
      <c r="FA24" s="924">
        <v>10</v>
      </c>
      <c r="FB24" s="924">
        <v>9</v>
      </c>
      <c r="FC24" s="924">
        <v>7</v>
      </c>
      <c r="FD24" s="924">
        <v>0</v>
      </c>
      <c r="FE24" s="924">
        <v>26</v>
      </c>
      <c r="FF24" s="924">
        <v>6</v>
      </c>
      <c r="FG24" s="924">
        <v>12</v>
      </c>
      <c r="FH24" s="646"/>
    </row>
    <row r="25" spans="1:164" s="1" customFormat="1" ht="12" customHeight="1">
      <c r="A25" s="989"/>
      <c r="B25" s="994"/>
      <c r="C25" s="987"/>
      <c r="D25" s="952"/>
      <c r="E25" s="952"/>
      <c r="F25" s="986"/>
      <c r="G25" s="924"/>
      <c r="H25" s="924"/>
      <c r="I25" s="924"/>
      <c r="J25" s="924"/>
      <c r="K25" s="924"/>
      <c r="L25" s="986"/>
      <c r="M25" s="924"/>
      <c r="N25" s="924"/>
      <c r="O25" s="924"/>
      <c r="P25" s="924"/>
      <c r="Q25" s="924"/>
      <c r="R25" s="924"/>
      <c r="S25" s="982"/>
      <c r="T25" s="982"/>
      <c r="U25" s="982"/>
      <c r="V25" s="982"/>
      <c r="W25" s="971"/>
      <c r="X25" s="924"/>
      <c r="Y25" s="924"/>
      <c r="Z25" s="924"/>
      <c r="AA25" s="924"/>
      <c r="AB25" s="924"/>
      <c r="AC25" s="924"/>
      <c r="AD25" s="980"/>
      <c r="AE25" s="924"/>
      <c r="AF25" s="944"/>
      <c r="AG25" s="935"/>
      <c r="AH25" s="934"/>
      <c r="AI25" s="934"/>
      <c r="AJ25" s="934"/>
      <c r="AK25" s="997"/>
      <c r="AL25" s="937"/>
      <c r="AM25" s="924"/>
      <c r="AN25" s="924"/>
      <c r="AO25" s="924"/>
      <c r="AP25" s="924"/>
      <c r="AQ25" s="924"/>
      <c r="AR25" s="924"/>
      <c r="AS25" s="972"/>
      <c r="AT25" s="1002"/>
      <c r="AU25" s="1002"/>
      <c r="AV25" s="962"/>
      <c r="AW25" s="924"/>
      <c r="AX25" s="924"/>
      <c r="AY25" s="924"/>
      <c r="AZ25" s="962"/>
      <c r="BA25" s="924"/>
      <c r="BB25" s="924"/>
      <c r="BC25" s="924"/>
      <c r="BD25" s="961"/>
      <c r="BE25" s="966"/>
      <c r="BF25" s="962"/>
      <c r="BG25" s="968"/>
      <c r="BH25" s="968"/>
      <c r="BI25" s="946"/>
      <c r="BJ25" s="946"/>
      <c r="BK25" s="924"/>
      <c r="BL25" s="924"/>
      <c r="BM25" s="924"/>
      <c r="BN25" s="924"/>
      <c r="BO25" s="924"/>
      <c r="BP25" s="975"/>
      <c r="BQ25" s="924"/>
      <c r="BR25" s="924"/>
      <c r="BS25" s="924"/>
      <c r="BT25" s="975"/>
      <c r="BU25" s="924"/>
      <c r="BV25" s="924"/>
      <c r="BW25" s="924"/>
      <c r="BX25" s="955"/>
      <c r="BY25" s="924"/>
      <c r="BZ25" s="924"/>
      <c r="CA25" s="924"/>
      <c r="CB25" s="924"/>
      <c r="CC25" s="924"/>
      <c r="CD25" s="924"/>
      <c r="CE25" s="924"/>
      <c r="CF25" s="924"/>
      <c r="CG25" s="924"/>
      <c r="CH25" s="924"/>
      <c r="CI25" s="924"/>
      <c r="CJ25" s="975"/>
      <c r="CK25" s="924"/>
      <c r="CL25" s="924"/>
      <c r="CM25" s="924"/>
      <c r="CN25" s="975"/>
      <c r="CO25" s="924"/>
      <c r="CP25" s="924"/>
      <c r="CQ25" s="924"/>
      <c r="CR25" s="924"/>
      <c r="CS25" s="955"/>
      <c r="CT25" s="972"/>
      <c r="CU25" s="972"/>
      <c r="CV25" s="972"/>
      <c r="CW25" s="972"/>
      <c r="CX25" s="955"/>
      <c r="CY25" s="956"/>
      <c r="CZ25" s="958"/>
      <c r="DA25" s="958"/>
      <c r="DB25" s="958"/>
      <c r="DC25" s="958"/>
      <c r="DD25" s="958"/>
      <c r="DE25" s="958"/>
      <c r="DF25" s="946"/>
      <c r="DG25" s="946"/>
      <c r="DH25" s="924"/>
      <c r="DI25" s="924"/>
      <c r="DJ25" s="924"/>
      <c r="DK25" s="924"/>
      <c r="DL25" s="924"/>
      <c r="DM25" s="924"/>
      <c r="DN25" s="924"/>
      <c r="DO25" s="924"/>
      <c r="DP25" s="924"/>
      <c r="DQ25" s="975"/>
      <c r="DR25" s="924"/>
      <c r="DS25" s="924"/>
      <c r="DT25" s="924"/>
      <c r="DU25" s="975"/>
      <c r="DV25" s="924"/>
      <c r="DW25" s="924"/>
      <c r="DX25" s="924"/>
      <c r="DY25" s="924"/>
      <c r="DZ25" s="955"/>
      <c r="EA25" s="937"/>
      <c r="EB25" s="924"/>
      <c r="EC25" s="972"/>
      <c r="ED25" s="924"/>
      <c r="EE25" s="924"/>
      <c r="EF25" s="924"/>
      <c r="EG25" s="972"/>
      <c r="EH25" s="924"/>
      <c r="EI25" s="924"/>
      <c r="EJ25" s="924"/>
      <c r="EK25" s="643"/>
      <c r="EL25" s="924"/>
      <c r="EM25" s="924"/>
      <c r="EN25" s="924"/>
      <c r="EO25" s="924"/>
      <c r="EP25" s="924"/>
      <c r="EQ25" s="924"/>
      <c r="ER25" s="924"/>
      <c r="ES25" s="924"/>
      <c r="ET25" s="924"/>
      <c r="EU25" s="924"/>
      <c r="EV25" s="924"/>
      <c r="EW25" s="924"/>
      <c r="EX25" s="924"/>
      <c r="EY25" s="924"/>
      <c r="EZ25" s="924"/>
      <c r="FA25" s="924"/>
      <c r="FB25" s="924"/>
      <c r="FC25" s="924"/>
      <c r="FD25" s="924"/>
      <c r="FE25" s="924"/>
      <c r="FF25" s="924"/>
      <c r="FG25" s="924"/>
      <c r="FH25" s="646"/>
    </row>
    <row r="26" spans="1:164" s="1" customFormat="1" ht="12" customHeight="1">
      <c r="A26" s="988" t="s">
        <v>208</v>
      </c>
      <c r="B26" s="994">
        <v>6</v>
      </c>
      <c r="C26" s="987">
        <v>127</v>
      </c>
      <c r="D26" s="952">
        <v>1065</v>
      </c>
      <c r="E26" s="952">
        <v>1170</v>
      </c>
      <c r="F26" s="986"/>
      <c r="G26" s="924">
        <v>0</v>
      </c>
      <c r="H26" s="924">
        <v>0</v>
      </c>
      <c r="I26" s="924">
        <v>6</v>
      </c>
      <c r="J26" s="924">
        <v>0</v>
      </c>
      <c r="K26" s="924">
        <v>0</v>
      </c>
      <c r="L26" s="986"/>
      <c r="M26" s="924">
        <v>0</v>
      </c>
      <c r="N26" s="924">
        <v>1</v>
      </c>
      <c r="O26" s="924">
        <v>0</v>
      </c>
      <c r="P26" s="924">
        <v>2</v>
      </c>
      <c r="Q26" s="924">
        <v>0</v>
      </c>
      <c r="R26" s="924">
        <v>3</v>
      </c>
      <c r="S26" s="982">
        <v>40</v>
      </c>
      <c r="T26" s="982">
        <v>25</v>
      </c>
      <c r="U26" s="982">
        <v>65.504999999999995</v>
      </c>
      <c r="V26" s="982">
        <v>2.13</v>
      </c>
      <c r="W26" s="971">
        <v>6</v>
      </c>
      <c r="X26" s="924">
        <v>4</v>
      </c>
      <c r="Y26" s="924">
        <v>0</v>
      </c>
      <c r="Z26" s="924">
        <v>0</v>
      </c>
      <c r="AA26" s="924">
        <v>0</v>
      </c>
      <c r="AB26" s="924">
        <v>0</v>
      </c>
      <c r="AC26" s="924">
        <v>2</v>
      </c>
      <c r="AD26" s="980">
        <v>0</v>
      </c>
      <c r="AE26" s="924">
        <v>0</v>
      </c>
      <c r="AF26" s="943">
        <v>4</v>
      </c>
      <c r="AG26" s="935">
        <v>1</v>
      </c>
      <c r="AH26" s="933">
        <v>1</v>
      </c>
      <c r="AI26" s="933">
        <v>1</v>
      </c>
      <c r="AJ26" s="933">
        <v>1</v>
      </c>
      <c r="AK26" s="996">
        <v>2</v>
      </c>
      <c r="AL26" s="936">
        <v>0</v>
      </c>
      <c r="AM26" s="924">
        <v>1</v>
      </c>
      <c r="AN26" s="924">
        <v>1</v>
      </c>
      <c r="AO26" s="924">
        <v>1</v>
      </c>
      <c r="AP26" s="924">
        <v>1</v>
      </c>
      <c r="AQ26" s="924">
        <v>2</v>
      </c>
      <c r="AR26" s="924">
        <v>0</v>
      </c>
      <c r="AS26" s="1000">
        <v>22.8</v>
      </c>
      <c r="AT26" s="1001">
        <v>422</v>
      </c>
      <c r="AU26" s="1001">
        <v>188.6</v>
      </c>
      <c r="AV26" s="962"/>
      <c r="AW26" s="924">
        <v>3</v>
      </c>
      <c r="AX26" s="924">
        <v>1</v>
      </c>
      <c r="AY26" s="924">
        <v>2</v>
      </c>
      <c r="AZ26" s="962"/>
      <c r="BA26" s="924">
        <v>6</v>
      </c>
      <c r="BB26" s="924">
        <v>0</v>
      </c>
      <c r="BC26" s="924">
        <v>0</v>
      </c>
      <c r="BD26" s="961">
        <v>61.166666666666664</v>
      </c>
      <c r="BE26" s="965">
        <v>6</v>
      </c>
      <c r="BF26" s="962">
        <v>2</v>
      </c>
      <c r="BG26" s="967">
        <v>4</v>
      </c>
      <c r="BH26" s="967">
        <v>0</v>
      </c>
      <c r="BI26" s="945">
        <v>0</v>
      </c>
      <c r="BJ26" s="945">
        <v>0</v>
      </c>
      <c r="BK26" s="924">
        <v>2</v>
      </c>
      <c r="BL26" s="924">
        <v>4</v>
      </c>
      <c r="BM26" s="924">
        <v>0</v>
      </c>
      <c r="BN26" s="924">
        <v>0</v>
      </c>
      <c r="BO26" s="924">
        <v>0</v>
      </c>
      <c r="BP26" s="975"/>
      <c r="BQ26" s="924">
        <v>5</v>
      </c>
      <c r="BR26" s="924">
        <v>1</v>
      </c>
      <c r="BS26" s="924">
        <v>0</v>
      </c>
      <c r="BT26" s="975"/>
      <c r="BU26" s="924">
        <v>1</v>
      </c>
      <c r="BV26" s="924">
        <v>4</v>
      </c>
      <c r="BW26" s="924">
        <v>1</v>
      </c>
      <c r="BX26" s="953">
        <v>5</v>
      </c>
      <c r="BY26" s="924">
        <v>0</v>
      </c>
      <c r="BZ26" s="924">
        <v>1</v>
      </c>
      <c r="CA26" s="924">
        <v>0</v>
      </c>
      <c r="CB26" s="924">
        <v>3</v>
      </c>
      <c r="CC26" s="924">
        <v>1</v>
      </c>
      <c r="CD26" s="924">
        <v>0</v>
      </c>
      <c r="CE26" s="924">
        <v>0</v>
      </c>
      <c r="CF26" s="924">
        <v>0</v>
      </c>
      <c r="CG26" s="924">
        <v>0</v>
      </c>
      <c r="CH26" s="924">
        <v>1</v>
      </c>
      <c r="CI26" s="924">
        <v>0</v>
      </c>
      <c r="CJ26" s="975"/>
      <c r="CK26" s="924">
        <v>6</v>
      </c>
      <c r="CL26" s="924">
        <v>0</v>
      </c>
      <c r="CM26" s="924">
        <v>0</v>
      </c>
      <c r="CN26" s="975"/>
      <c r="CO26" s="924">
        <v>2</v>
      </c>
      <c r="CP26" s="924">
        <v>4</v>
      </c>
      <c r="CQ26" s="924">
        <v>0</v>
      </c>
      <c r="CR26" s="924">
        <v>0</v>
      </c>
      <c r="CS26" s="953">
        <v>0</v>
      </c>
      <c r="CT26" s="972">
        <v>0</v>
      </c>
      <c r="CU26" s="972">
        <v>0</v>
      </c>
      <c r="CV26" s="972">
        <v>1</v>
      </c>
      <c r="CW26" s="972">
        <v>1</v>
      </c>
      <c r="CX26" s="953">
        <v>4</v>
      </c>
      <c r="CY26" s="956">
        <v>1</v>
      </c>
      <c r="CZ26" s="957">
        <v>2</v>
      </c>
      <c r="DA26" s="957">
        <v>0</v>
      </c>
      <c r="DB26" s="957">
        <v>0</v>
      </c>
      <c r="DC26" s="957">
        <v>0</v>
      </c>
      <c r="DD26" s="957">
        <v>1</v>
      </c>
      <c r="DE26" s="957">
        <v>0</v>
      </c>
      <c r="DF26" s="945">
        <v>2</v>
      </c>
      <c r="DG26" s="945">
        <v>0</v>
      </c>
      <c r="DH26" s="924">
        <v>1</v>
      </c>
      <c r="DI26" s="924">
        <v>2</v>
      </c>
      <c r="DJ26" s="924">
        <v>0</v>
      </c>
      <c r="DK26" s="924">
        <v>0</v>
      </c>
      <c r="DL26" s="924">
        <v>1</v>
      </c>
      <c r="DM26" s="924">
        <v>3</v>
      </c>
      <c r="DN26" s="924">
        <v>0</v>
      </c>
      <c r="DO26" s="924">
        <v>2</v>
      </c>
      <c r="DP26" s="924">
        <v>0</v>
      </c>
      <c r="DQ26" s="975"/>
      <c r="DR26" s="924">
        <v>5</v>
      </c>
      <c r="DS26" s="924">
        <v>1</v>
      </c>
      <c r="DT26" s="924">
        <v>0</v>
      </c>
      <c r="DU26" s="975"/>
      <c r="DV26" s="924">
        <v>4</v>
      </c>
      <c r="DW26" s="924">
        <v>0</v>
      </c>
      <c r="DX26" s="924">
        <v>0</v>
      </c>
      <c r="DY26" s="924">
        <v>0</v>
      </c>
      <c r="DZ26" s="953">
        <v>1</v>
      </c>
      <c r="EA26" s="936">
        <v>1</v>
      </c>
      <c r="EB26" s="924">
        <v>0</v>
      </c>
      <c r="EC26" s="972">
        <v>18</v>
      </c>
      <c r="ED26" s="924">
        <v>5</v>
      </c>
      <c r="EE26" s="924">
        <v>0</v>
      </c>
      <c r="EF26" s="924">
        <v>1</v>
      </c>
      <c r="EG26" s="972">
        <v>6</v>
      </c>
      <c r="EH26" s="924">
        <v>4</v>
      </c>
      <c r="EI26" s="924">
        <v>1</v>
      </c>
      <c r="EJ26" s="924">
        <v>1</v>
      </c>
      <c r="EK26" s="643"/>
      <c r="EL26" s="924">
        <v>1</v>
      </c>
      <c r="EM26" s="924">
        <v>0</v>
      </c>
      <c r="EN26" s="924">
        <v>0</v>
      </c>
      <c r="EO26" s="924">
        <v>2</v>
      </c>
      <c r="EP26" s="924">
        <v>2</v>
      </c>
      <c r="EQ26" s="924">
        <v>0</v>
      </c>
      <c r="ER26" s="924">
        <v>0</v>
      </c>
      <c r="ES26" s="924">
        <v>1</v>
      </c>
      <c r="ET26" s="924">
        <v>1</v>
      </c>
      <c r="EU26" s="924">
        <v>2</v>
      </c>
      <c r="EV26" s="924">
        <v>1</v>
      </c>
      <c r="EW26" s="924">
        <v>3</v>
      </c>
      <c r="EX26" s="924">
        <v>0</v>
      </c>
      <c r="EY26" s="924">
        <v>0</v>
      </c>
      <c r="EZ26" s="924">
        <v>6</v>
      </c>
      <c r="FA26" s="924">
        <v>1</v>
      </c>
      <c r="FB26" s="924">
        <v>3</v>
      </c>
      <c r="FC26" s="924">
        <v>1</v>
      </c>
      <c r="FD26" s="924">
        <v>0</v>
      </c>
      <c r="FE26" s="924">
        <v>18</v>
      </c>
      <c r="FF26" s="924">
        <v>0</v>
      </c>
      <c r="FG26" s="924">
        <v>3</v>
      </c>
      <c r="FH26" s="646"/>
    </row>
    <row r="27" spans="1:164" s="1" customFormat="1" ht="12" customHeight="1">
      <c r="A27" s="989"/>
      <c r="B27" s="994"/>
      <c r="C27" s="987"/>
      <c r="D27" s="952"/>
      <c r="E27" s="952"/>
      <c r="F27" s="986"/>
      <c r="G27" s="924"/>
      <c r="H27" s="924"/>
      <c r="I27" s="924"/>
      <c r="J27" s="924"/>
      <c r="K27" s="924"/>
      <c r="L27" s="986"/>
      <c r="M27" s="924"/>
      <c r="N27" s="924"/>
      <c r="O27" s="924"/>
      <c r="P27" s="924"/>
      <c r="Q27" s="924"/>
      <c r="R27" s="924"/>
      <c r="S27" s="982"/>
      <c r="T27" s="982"/>
      <c r="U27" s="982"/>
      <c r="V27" s="982"/>
      <c r="W27" s="971"/>
      <c r="X27" s="924"/>
      <c r="Y27" s="924"/>
      <c r="Z27" s="924"/>
      <c r="AA27" s="924"/>
      <c r="AB27" s="924"/>
      <c r="AC27" s="924"/>
      <c r="AD27" s="980"/>
      <c r="AE27" s="924"/>
      <c r="AF27" s="944"/>
      <c r="AG27" s="935"/>
      <c r="AH27" s="934"/>
      <c r="AI27" s="934"/>
      <c r="AJ27" s="934"/>
      <c r="AK27" s="997"/>
      <c r="AL27" s="937"/>
      <c r="AM27" s="924"/>
      <c r="AN27" s="924"/>
      <c r="AO27" s="924"/>
      <c r="AP27" s="924"/>
      <c r="AQ27" s="924"/>
      <c r="AR27" s="924"/>
      <c r="AS27" s="972"/>
      <c r="AT27" s="1002"/>
      <c r="AU27" s="1002"/>
      <c r="AV27" s="962"/>
      <c r="AW27" s="924"/>
      <c r="AX27" s="924"/>
      <c r="AY27" s="924"/>
      <c r="AZ27" s="962"/>
      <c r="BA27" s="924"/>
      <c r="BB27" s="924"/>
      <c r="BC27" s="924"/>
      <c r="BD27" s="961"/>
      <c r="BE27" s="966"/>
      <c r="BF27" s="962"/>
      <c r="BG27" s="968"/>
      <c r="BH27" s="968"/>
      <c r="BI27" s="946"/>
      <c r="BJ27" s="946"/>
      <c r="BK27" s="924"/>
      <c r="BL27" s="924"/>
      <c r="BM27" s="924"/>
      <c r="BN27" s="924"/>
      <c r="BO27" s="924"/>
      <c r="BP27" s="975"/>
      <c r="BQ27" s="924"/>
      <c r="BR27" s="924"/>
      <c r="BS27" s="924"/>
      <c r="BT27" s="975"/>
      <c r="BU27" s="924"/>
      <c r="BV27" s="924"/>
      <c r="BW27" s="924"/>
      <c r="BX27" s="955"/>
      <c r="BY27" s="924"/>
      <c r="BZ27" s="924"/>
      <c r="CA27" s="924"/>
      <c r="CB27" s="924"/>
      <c r="CC27" s="924"/>
      <c r="CD27" s="924"/>
      <c r="CE27" s="924"/>
      <c r="CF27" s="924"/>
      <c r="CG27" s="924"/>
      <c r="CH27" s="924"/>
      <c r="CI27" s="924"/>
      <c r="CJ27" s="975"/>
      <c r="CK27" s="924"/>
      <c r="CL27" s="924"/>
      <c r="CM27" s="924"/>
      <c r="CN27" s="975"/>
      <c r="CO27" s="924"/>
      <c r="CP27" s="924"/>
      <c r="CQ27" s="924"/>
      <c r="CR27" s="924"/>
      <c r="CS27" s="955"/>
      <c r="CT27" s="972"/>
      <c r="CU27" s="972"/>
      <c r="CV27" s="972"/>
      <c r="CW27" s="972"/>
      <c r="CX27" s="955"/>
      <c r="CY27" s="956"/>
      <c r="CZ27" s="958"/>
      <c r="DA27" s="958"/>
      <c r="DB27" s="958"/>
      <c r="DC27" s="958"/>
      <c r="DD27" s="958"/>
      <c r="DE27" s="958"/>
      <c r="DF27" s="946"/>
      <c r="DG27" s="946"/>
      <c r="DH27" s="924"/>
      <c r="DI27" s="924"/>
      <c r="DJ27" s="924"/>
      <c r="DK27" s="924"/>
      <c r="DL27" s="924"/>
      <c r="DM27" s="924"/>
      <c r="DN27" s="924"/>
      <c r="DO27" s="924"/>
      <c r="DP27" s="924"/>
      <c r="DQ27" s="975"/>
      <c r="DR27" s="924"/>
      <c r="DS27" s="924"/>
      <c r="DT27" s="924"/>
      <c r="DU27" s="975"/>
      <c r="DV27" s="924"/>
      <c r="DW27" s="924"/>
      <c r="DX27" s="924"/>
      <c r="DY27" s="924"/>
      <c r="DZ27" s="955"/>
      <c r="EA27" s="937"/>
      <c r="EB27" s="924"/>
      <c r="EC27" s="972"/>
      <c r="ED27" s="924"/>
      <c r="EE27" s="924"/>
      <c r="EF27" s="924"/>
      <c r="EG27" s="972"/>
      <c r="EH27" s="924"/>
      <c r="EI27" s="924"/>
      <c r="EJ27" s="924"/>
      <c r="EK27" s="643"/>
      <c r="EL27" s="924"/>
      <c r="EM27" s="924"/>
      <c r="EN27" s="924"/>
      <c r="EO27" s="924"/>
      <c r="EP27" s="924"/>
      <c r="EQ27" s="924"/>
      <c r="ER27" s="924"/>
      <c r="ES27" s="924"/>
      <c r="ET27" s="924"/>
      <c r="EU27" s="924"/>
      <c r="EV27" s="924"/>
      <c r="EW27" s="924"/>
      <c r="EX27" s="924"/>
      <c r="EY27" s="924"/>
      <c r="EZ27" s="924"/>
      <c r="FA27" s="924"/>
      <c r="FB27" s="924"/>
      <c r="FC27" s="924"/>
      <c r="FD27" s="924"/>
      <c r="FE27" s="924"/>
      <c r="FF27" s="924"/>
      <c r="FG27" s="924"/>
      <c r="FH27" s="646"/>
    </row>
    <row r="28" spans="1:164" s="1" customFormat="1" ht="12" customHeight="1">
      <c r="A28" s="989" t="s">
        <v>547</v>
      </c>
      <c r="B28" s="994">
        <v>167</v>
      </c>
      <c r="C28" s="987">
        <v>2046</v>
      </c>
      <c r="D28" s="952">
        <v>1073.7647058823529</v>
      </c>
      <c r="E28" s="952">
        <v>965.2</v>
      </c>
      <c r="F28" s="986"/>
      <c r="G28" s="924">
        <v>15</v>
      </c>
      <c r="H28" s="924">
        <v>51</v>
      </c>
      <c r="I28" s="924">
        <v>91</v>
      </c>
      <c r="J28" s="924">
        <v>8</v>
      </c>
      <c r="K28" s="924">
        <v>2</v>
      </c>
      <c r="L28" s="986"/>
      <c r="M28" s="924">
        <v>2</v>
      </c>
      <c r="N28" s="924">
        <v>21</v>
      </c>
      <c r="O28" s="924">
        <v>46</v>
      </c>
      <c r="P28" s="924">
        <v>19</v>
      </c>
      <c r="Q28" s="924">
        <v>26</v>
      </c>
      <c r="R28" s="924">
        <v>53</v>
      </c>
      <c r="S28" s="982">
        <v>38.988169934640517</v>
      </c>
      <c r="T28" s="982">
        <v>26.669245283018874</v>
      </c>
      <c r="U28" s="982">
        <v>26.019223300970861</v>
      </c>
      <c r="V28" s="982">
        <v>7.4161904761904776</v>
      </c>
      <c r="W28" s="971">
        <v>150</v>
      </c>
      <c r="X28" s="924">
        <v>69</v>
      </c>
      <c r="Y28" s="924">
        <v>8</v>
      </c>
      <c r="Z28" s="924">
        <v>20</v>
      </c>
      <c r="AA28" s="924">
        <v>14</v>
      </c>
      <c r="AB28" s="924">
        <v>4</v>
      </c>
      <c r="AC28" s="924">
        <v>35</v>
      </c>
      <c r="AD28" s="980">
        <v>13</v>
      </c>
      <c r="AE28" s="924">
        <v>4</v>
      </c>
      <c r="AF28" s="943">
        <v>66</v>
      </c>
      <c r="AG28" s="935">
        <v>4</v>
      </c>
      <c r="AH28" s="933">
        <v>10</v>
      </c>
      <c r="AI28" s="933">
        <v>50</v>
      </c>
      <c r="AJ28" s="933">
        <v>2</v>
      </c>
      <c r="AK28" s="996">
        <v>91</v>
      </c>
      <c r="AL28" s="936">
        <v>10</v>
      </c>
      <c r="AM28" s="924">
        <v>4</v>
      </c>
      <c r="AN28" s="924">
        <v>11</v>
      </c>
      <c r="AO28" s="924">
        <v>52</v>
      </c>
      <c r="AP28" s="924">
        <v>2</v>
      </c>
      <c r="AQ28" s="924">
        <v>91</v>
      </c>
      <c r="AR28" s="924">
        <v>10</v>
      </c>
      <c r="AS28" s="1000">
        <v>11.993243243243244</v>
      </c>
      <c r="AT28" s="1001">
        <v>289.15625</v>
      </c>
      <c r="AU28" s="1001">
        <v>130.46280991735537</v>
      </c>
      <c r="AV28" s="962"/>
      <c r="AW28" s="924">
        <v>93</v>
      </c>
      <c r="AX28" s="924">
        <v>58</v>
      </c>
      <c r="AY28" s="924">
        <v>16</v>
      </c>
      <c r="AZ28" s="962"/>
      <c r="BA28" s="924">
        <v>105</v>
      </c>
      <c r="BB28" s="924">
        <v>59</v>
      </c>
      <c r="BC28" s="924">
        <v>3</v>
      </c>
      <c r="BD28" s="961">
        <v>63.4</v>
      </c>
      <c r="BE28" s="965">
        <v>118</v>
      </c>
      <c r="BF28" s="962">
        <v>27</v>
      </c>
      <c r="BG28" s="967">
        <v>60</v>
      </c>
      <c r="BH28" s="967">
        <v>31</v>
      </c>
      <c r="BI28" s="945">
        <v>36</v>
      </c>
      <c r="BJ28" s="945">
        <v>13</v>
      </c>
      <c r="BK28" s="924">
        <v>27</v>
      </c>
      <c r="BL28" s="924">
        <v>62</v>
      </c>
      <c r="BM28" s="924">
        <v>32</v>
      </c>
      <c r="BN28" s="924">
        <v>36</v>
      </c>
      <c r="BO28" s="924">
        <v>13</v>
      </c>
      <c r="BP28" s="975"/>
      <c r="BQ28" s="924">
        <v>110</v>
      </c>
      <c r="BR28" s="924">
        <v>55</v>
      </c>
      <c r="BS28" s="924">
        <v>2</v>
      </c>
      <c r="BT28" s="975"/>
      <c r="BU28" s="924">
        <v>12</v>
      </c>
      <c r="BV28" s="924">
        <v>126</v>
      </c>
      <c r="BW28" s="924">
        <v>29</v>
      </c>
      <c r="BX28" s="953">
        <v>146</v>
      </c>
      <c r="BY28" s="924">
        <v>1</v>
      </c>
      <c r="BZ28" s="924">
        <v>15</v>
      </c>
      <c r="CA28" s="924">
        <v>1</v>
      </c>
      <c r="CB28" s="924">
        <v>61</v>
      </c>
      <c r="CC28" s="924">
        <v>53</v>
      </c>
      <c r="CD28" s="924">
        <v>3</v>
      </c>
      <c r="CE28" s="924">
        <v>0</v>
      </c>
      <c r="CF28" s="924">
        <v>11</v>
      </c>
      <c r="CG28" s="924">
        <v>1</v>
      </c>
      <c r="CH28" s="924">
        <v>17</v>
      </c>
      <c r="CI28" s="924">
        <v>4</v>
      </c>
      <c r="CJ28" s="975"/>
      <c r="CK28" s="924">
        <v>90</v>
      </c>
      <c r="CL28" s="924">
        <v>75</v>
      </c>
      <c r="CM28" s="924">
        <v>2</v>
      </c>
      <c r="CN28" s="975"/>
      <c r="CO28" s="924">
        <v>50</v>
      </c>
      <c r="CP28" s="924">
        <v>28</v>
      </c>
      <c r="CQ28" s="924">
        <v>4</v>
      </c>
      <c r="CR28" s="924">
        <v>4</v>
      </c>
      <c r="CS28" s="953">
        <v>4</v>
      </c>
      <c r="CT28" s="972">
        <v>19</v>
      </c>
      <c r="CU28" s="972">
        <v>5</v>
      </c>
      <c r="CV28" s="972">
        <v>11</v>
      </c>
      <c r="CW28" s="972">
        <v>11</v>
      </c>
      <c r="CX28" s="953">
        <v>72</v>
      </c>
      <c r="CY28" s="956">
        <v>57</v>
      </c>
      <c r="CZ28" s="957">
        <v>5</v>
      </c>
      <c r="DA28" s="957">
        <v>3</v>
      </c>
      <c r="DB28" s="957">
        <v>0</v>
      </c>
      <c r="DC28" s="957">
        <v>3</v>
      </c>
      <c r="DD28" s="957">
        <v>0</v>
      </c>
      <c r="DE28" s="957">
        <v>4</v>
      </c>
      <c r="DF28" s="945">
        <v>79</v>
      </c>
      <c r="DG28" s="945">
        <v>16</v>
      </c>
      <c r="DH28" s="924">
        <v>57</v>
      </c>
      <c r="DI28" s="924">
        <v>11</v>
      </c>
      <c r="DJ28" s="924">
        <v>16</v>
      </c>
      <c r="DK28" s="924">
        <v>0</v>
      </c>
      <c r="DL28" s="924">
        <v>19</v>
      </c>
      <c r="DM28" s="924">
        <v>6</v>
      </c>
      <c r="DN28" s="924">
        <v>22</v>
      </c>
      <c r="DO28" s="924">
        <v>79</v>
      </c>
      <c r="DP28" s="924">
        <v>16</v>
      </c>
      <c r="DQ28" s="975"/>
      <c r="DR28" s="924">
        <v>73</v>
      </c>
      <c r="DS28" s="924">
        <v>88</v>
      </c>
      <c r="DT28" s="924">
        <v>6</v>
      </c>
      <c r="DU28" s="975"/>
      <c r="DV28" s="924">
        <v>47</v>
      </c>
      <c r="DW28" s="924">
        <v>12</v>
      </c>
      <c r="DX28" s="924">
        <v>2</v>
      </c>
      <c r="DY28" s="924">
        <v>4</v>
      </c>
      <c r="DZ28" s="953">
        <v>8</v>
      </c>
      <c r="EA28" s="936">
        <v>1</v>
      </c>
      <c r="EB28" s="924">
        <v>1</v>
      </c>
      <c r="EC28" s="972">
        <v>320</v>
      </c>
      <c r="ED28" s="924">
        <v>110</v>
      </c>
      <c r="EE28" s="924">
        <v>9</v>
      </c>
      <c r="EF28" s="924">
        <v>48</v>
      </c>
      <c r="EG28" s="972">
        <v>72</v>
      </c>
      <c r="EH28" s="924">
        <v>56</v>
      </c>
      <c r="EI28" s="924">
        <v>15</v>
      </c>
      <c r="EJ28" s="924">
        <v>96</v>
      </c>
      <c r="EK28" s="643"/>
      <c r="EL28" s="924">
        <v>73</v>
      </c>
      <c r="EM28" s="924">
        <v>0</v>
      </c>
      <c r="EN28" s="924">
        <v>5</v>
      </c>
      <c r="EO28" s="924">
        <v>4</v>
      </c>
      <c r="EP28" s="924">
        <v>12</v>
      </c>
      <c r="EQ28" s="924">
        <v>2</v>
      </c>
      <c r="ER28" s="924">
        <v>32</v>
      </c>
      <c r="ES28" s="924">
        <v>39</v>
      </c>
      <c r="ET28" s="924">
        <v>21</v>
      </c>
      <c r="EU28" s="924">
        <v>4</v>
      </c>
      <c r="EV28" s="924">
        <v>32</v>
      </c>
      <c r="EW28" s="924">
        <v>23</v>
      </c>
      <c r="EX28" s="924">
        <v>103</v>
      </c>
      <c r="EY28" s="924">
        <v>9</v>
      </c>
      <c r="EZ28" s="924">
        <v>59</v>
      </c>
      <c r="FA28" s="924">
        <v>34</v>
      </c>
      <c r="FB28" s="924">
        <v>32</v>
      </c>
      <c r="FC28" s="924">
        <v>113</v>
      </c>
      <c r="FD28" s="924">
        <v>13</v>
      </c>
      <c r="FE28" s="924">
        <v>372</v>
      </c>
      <c r="FF28" s="924">
        <v>11</v>
      </c>
      <c r="FG28" s="924">
        <v>157</v>
      </c>
      <c r="FH28" s="646"/>
    </row>
    <row r="29" spans="1:164" s="1" customFormat="1" ht="12" customHeight="1">
      <c r="A29" s="989"/>
      <c r="B29" s="994"/>
      <c r="C29" s="987"/>
      <c r="D29" s="952"/>
      <c r="E29" s="952"/>
      <c r="F29" s="986"/>
      <c r="G29" s="924"/>
      <c r="H29" s="924"/>
      <c r="I29" s="924"/>
      <c r="J29" s="924"/>
      <c r="K29" s="924"/>
      <c r="L29" s="986"/>
      <c r="M29" s="924"/>
      <c r="N29" s="924"/>
      <c r="O29" s="924"/>
      <c r="P29" s="924"/>
      <c r="Q29" s="924"/>
      <c r="R29" s="924"/>
      <c r="S29" s="982"/>
      <c r="T29" s="982"/>
      <c r="U29" s="982"/>
      <c r="V29" s="982"/>
      <c r="W29" s="971"/>
      <c r="X29" s="924"/>
      <c r="Y29" s="924"/>
      <c r="Z29" s="924"/>
      <c r="AA29" s="924"/>
      <c r="AB29" s="924"/>
      <c r="AC29" s="924"/>
      <c r="AD29" s="980"/>
      <c r="AE29" s="924"/>
      <c r="AF29" s="944"/>
      <c r="AG29" s="935"/>
      <c r="AH29" s="934"/>
      <c r="AI29" s="934"/>
      <c r="AJ29" s="934"/>
      <c r="AK29" s="997"/>
      <c r="AL29" s="937"/>
      <c r="AM29" s="924"/>
      <c r="AN29" s="924"/>
      <c r="AO29" s="924"/>
      <c r="AP29" s="924"/>
      <c r="AQ29" s="924"/>
      <c r="AR29" s="924"/>
      <c r="AS29" s="972"/>
      <c r="AT29" s="1002"/>
      <c r="AU29" s="1002"/>
      <c r="AV29" s="962"/>
      <c r="AW29" s="924"/>
      <c r="AX29" s="924"/>
      <c r="AY29" s="924"/>
      <c r="AZ29" s="962"/>
      <c r="BA29" s="924"/>
      <c r="BB29" s="924"/>
      <c r="BC29" s="924"/>
      <c r="BD29" s="961"/>
      <c r="BE29" s="966"/>
      <c r="BF29" s="962"/>
      <c r="BG29" s="968"/>
      <c r="BH29" s="968"/>
      <c r="BI29" s="946"/>
      <c r="BJ29" s="946"/>
      <c r="BK29" s="924"/>
      <c r="BL29" s="924"/>
      <c r="BM29" s="924"/>
      <c r="BN29" s="924"/>
      <c r="BO29" s="924"/>
      <c r="BP29" s="975"/>
      <c r="BQ29" s="924"/>
      <c r="BR29" s="924"/>
      <c r="BS29" s="924"/>
      <c r="BT29" s="975"/>
      <c r="BU29" s="924"/>
      <c r="BV29" s="924"/>
      <c r="BW29" s="924"/>
      <c r="BX29" s="955"/>
      <c r="BY29" s="924"/>
      <c r="BZ29" s="924"/>
      <c r="CA29" s="924"/>
      <c r="CB29" s="924"/>
      <c r="CC29" s="924"/>
      <c r="CD29" s="924"/>
      <c r="CE29" s="924"/>
      <c r="CF29" s="924"/>
      <c r="CG29" s="924"/>
      <c r="CH29" s="924"/>
      <c r="CI29" s="924"/>
      <c r="CJ29" s="975"/>
      <c r="CK29" s="924"/>
      <c r="CL29" s="924"/>
      <c r="CM29" s="924"/>
      <c r="CN29" s="975"/>
      <c r="CO29" s="924"/>
      <c r="CP29" s="924"/>
      <c r="CQ29" s="924"/>
      <c r="CR29" s="924"/>
      <c r="CS29" s="955"/>
      <c r="CT29" s="972"/>
      <c r="CU29" s="972"/>
      <c r="CV29" s="972"/>
      <c r="CW29" s="972"/>
      <c r="CX29" s="955"/>
      <c r="CY29" s="956"/>
      <c r="CZ29" s="958"/>
      <c r="DA29" s="958"/>
      <c r="DB29" s="958"/>
      <c r="DC29" s="958"/>
      <c r="DD29" s="958"/>
      <c r="DE29" s="958"/>
      <c r="DF29" s="946"/>
      <c r="DG29" s="946"/>
      <c r="DH29" s="924"/>
      <c r="DI29" s="924"/>
      <c r="DJ29" s="924"/>
      <c r="DK29" s="924"/>
      <c r="DL29" s="924"/>
      <c r="DM29" s="924"/>
      <c r="DN29" s="924"/>
      <c r="DO29" s="924"/>
      <c r="DP29" s="924"/>
      <c r="DQ29" s="975"/>
      <c r="DR29" s="924"/>
      <c r="DS29" s="924"/>
      <c r="DT29" s="924"/>
      <c r="DU29" s="975"/>
      <c r="DV29" s="924"/>
      <c r="DW29" s="924"/>
      <c r="DX29" s="924"/>
      <c r="DY29" s="924"/>
      <c r="DZ29" s="955"/>
      <c r="EA29" s="937"/>
      <c r="EB29" s="924"/>
      <c r="EC29" s="972"/>
      <c r="ED29" s="924"/>
      <c r="EE29" s="924"/>
      <c r="EF29" s="924"/>
      <c r="EG29" s="972"/>
      <c r="EH29" s="924"/>
      <c r="EI29" s="924"/>
      <c r="EJ29" s="924"/>
      <c r="EK29" s="643"/>
      <c r="EL29" s="924"/>
      <c r="EM29" s="924"/>
      <c r="EN29" s="924"/>
      <c r="EO29" s="924"/>
      <c r="EP29" s="924"/>
      <c r="EQ29" s="924"/>
      <c r="ER29" s="924"/>
      <c r="ES29" s="924"/>
      <c r="ET29" s="924"/>
      <c r="EU29" s="924"/>
      <c r="EV29" s="924"/>
      <c r="EW29" s="924"/>
      <c r="EX29" s="924"/>
      <c r="EY29" s="924"/>
      <c r="EZ29" s="924"/>
      <c r="FA29" s="924"/>
      <c r="FB29" s="924"/>
      <c r="FC29" s="924"/>
      <c r="FD29" s="924"/>
      <c r="FE29" s="924"/>
      <c r="FF29" s="924"/>
      <c r="FG29" s="924"/>
      <c r="FH29" s="646"/>
    </row>
    <row r="30" spans="1:164" s="1" customFormat="1" ht="12" customHeight="1">
      <c r="A30" s="989" t="s">
        <v>548</v>
      </c>
      <c r="B30" s="994">
        <v>227</v>
      </c>
      <c r="C30" s="987">
        <v>2111</v>
      </c>
      <c r="D30" s="952">
        <v>1150.9230769230769</v>
      </c>
      <c r="E30" s="952">
        <v>1053.7260273972602</v>
      </c>
      <c r="F30" s="986"/>
      <c r="G30" s="924">
        <v>34</v>
      </c>
      <c r="H30" s="924">
        <v>61</v>
      </c>
      <c r="I30" s="924">
        <v>118</v>
      </c>
      <c r="J30" s="924">
        <v>2</v>
      </c>
      <c r="K30" s="924">
        <v>12</v>
      </c>
      <c r="L30" s="986"/>
      <c r="M30" s="924">
        <v>8</v>
      </c>
      <c r="N30" s="924">
        <v>9</v>
      </c>
      <c r="O30" s="924">
        <v>32</v>
      </c>
      <c r="P30" s="924">
        <v>12</v>
      </c>
      <c r="Q30" s="924">
        <v>20</v>
      </c>
      <c r="R30" s="924">
        <v>146</v>
      </c>
      <c r="S30" s="982">
        <v>41.119849246231148</v>
      </c>
      <c r="T30" s="982">
        <v>23.410958904109588</v>
      </c>
      <c r="U30" s="982">
        <v>26.804149659863942</v>
      </c>
      <c r="V30" s="982">
        <v>20.333199999999998</v>
      </c>
      <c r="W30" s="971">
        <v>175</v>
      </c>
      <c r="X30" s="924">
        <v>36</v>
      </c>
      <c r="Y30" s="924">
        <v>9</v>
      </c>
      <c r="Z30" s="924">
        <v>39</v>
      </c>
      <c r="AA30" s="924">
        <v>30</v>
      </c>
      <c r="AB30" s="924">
        <v>17</v>
      </c>
      <c r="AC30" s="924">
        <v>44</v>
      </c>
      <c r="AD30" s="980">
        <v>43</v>
      </c>
      <c r="AE30" s="924">
        <v>9</v>
      </c>
      <c r="AF30" s="943">
        <v>98</v>
      </c>
      <c r="AG30" s="935">
        <v>6</v>
      </c>
      <c r="AH30" s="933">
        <v>16</v>
      </c>
      <c r="AI30" s="933">
        <v>72</v>
      </c>
      <c r="AJ30" s="933">
        <v>4</v>
      </c>
      <c r="AK30" s="996">
        <v>104</v>
      </c>
      <c r="AL30" s="936">
        <v>25</v>
      </c>
      <c r="AM30" s="924">
        <v>6</v>
      </c>
      <c r="AN30" s="924">
        <v>16</v>
      </c>
      <c r="AO30" s="924">
        <v>75</v>
      </c>
      <c r="AP30" s="924">
        <v>8</v>
      </c>
      <c r="AQ30" s="924">
        <v>105</v>
      </c>
      <c r="AR30" s="924">
        <v>25</v>
      </c>
      <c r="AS30" s="1000">
        <v>8.5151515151515156</v>
      </c>
      <c r="AT30" s="1001">
        <v>215.86227544910179</v>
      </c>
      <c r="AU30" s="1001">
        <v>101.78260869565217</v>
      </c>
      <c r="AV30" s="962"/>
      <c r="AW30" s="924">
        <v>58</v>
      </c>
      <c r="AX30" s="924">
        <v>97</v>
      </c>
      <c r="AY30" s="924">
        <v>72</v>
      </c>
      <c r="AZ30" s="962"/>
      <c r="BA30" s="924">
        <v>125</v>
      </c>
      <c r="BB30" s="924">
        <v>89</v>
      </c>
      <c r="BC30" s="924">
        <v>13</v>
      </c>
      <c r="BD30" s="961">
        <v>63.180327868852459</v>
      </c>
      <c r="BE30" s="965">
        <v>158</v>
      </c>
      <c r="BF30" s="962">
        <v>41</v>
      </c>
      <c r="BG30" s="967">
        <v>76</v>
      </c>
      <c r="BH30" s="967">
        <v>41</v>
      </c>
      <c r="BI30" s="945">
        <v>52</v>
      </c>
      <c r="BJ30" s="945">
        <v>17</v>
      </c>
      <c r="BK30" s="924">
        <v>41</v>
      </c>
      <c r="BL30" s="924">
        <v>79</v>
      </c>
      <c r="BM30" s="924">
        <v>44</v>
      </c>
      <c r="BN30" s="924">
        <v>52</v>
      </c>
      <c r="BO30" s="924">
        <v>17</v>
      </c>
      <c r="BP30" s="975"/>
      <c r="BQ30" s="924">
        <v>169</v>
      </c>
      <c r="BR30" s="924">
        <v>54</v>
      </c>
      <c r="BS30" s="924">
        <v>4</v>
      </c>
      <c r="BT30" s="975"/>
      <c r="BU30" s="924">
        <v>14</v>
      </c>
      <c r="BV30" s="924">
        <v>119</v>
      </c>
      <c r="BW30" s="924">
        <v>94</v>
      </c>
      <c r="BX30" s="953">
        <v>212</v>
      </c>
      <c r="BY30" s="924">
        <v>3</v>
      </c>
      <c r="BZ30" s="924">
        <v>47</v>
      </c>
      <c r="CA30" s="924">
        <v>1</v>
      </c>
      <c r="CB30" s="924">
        <v>99</v>
      </c>
      <c r="CC30" s="924">
        <v>49</v>
      </c>
      <c r="CD30" s="924">
        <v>7</v>
      </c>
      <c r="CE30" s="924">
        <v>2</v>
      </c>
      <c r="CF30" s="924">
        <v>4</v>
      </c>
      <c r="CG30" s="924">
        <v>0</v>
      </c>
      <c r="CH30" s="924">
        <v>10</v>
      </c>
      <c r="CI30" s="924">
        <v>5</v>
      </c>
      <c r="CJ30" s="975"/>
      <c r="CK30" s="924">
        <v>114</v>
      </c>
      <c r="CL30" s="924">
        <v>105</v>
      </c>
      <c r="CM30" s="924">
        <v>8</v>
      </c>
      <c r="CN30" s="975"/>
      <c r="CO30" s="924">
        <v>61</v>
      </c>
      <c r="CP30" s="924">
        <v>38</v>
      </c>
      <c r="CQ30" s="924">
        <v>6</v>
      </c>
      <c r="CR30" s="924">
        <v>4</v>
      </c>
      <c r="CS30" s="953">
        <v>5</v>
      </c>
      <c r="CT30" s="972">
        <v>23</v>
      </c>
      <c r="CU30" s="972">
        <v>6</v>
      </c>
      <c r="CV30" s="972">
        <v>5</v>
      </c>
      <c r="CW30" s="972">
        <v>6</v>
      </c>
      <c r="CX30" s="953">
        <v>91</v>
      </c>
      <c r="CY30" s="956">
        <v>65</v>
      </c>
      <c r="CZ30" s="957">
        <v>4</v>
      </c>
      <c r="DA30" s="957">
        <v>10</v>
      </c>
      <c r="DB30" s="957">
        <v>0</v>
      </c>
      <c r="DC30" s="957">
        <v>4</v>
      </c>
      <c r="DD30" s="957">
        <v>1</v>
      </c>
      <c r="DE30" s="957">
        <v>7</v>
      </c>
      <c r="DF30" s="945">
        <v>115</v>
      </c>
      <c r="DG30" s="945">
        <v>21</v>
      </c>
      <c r="DH30" s="924">
        <v>66</v>
      </c>
      <c r="DI30" s="924">
        <v>15</v>
      </c>
      <c r="DJ30" s="924">
        <v>32</v>
      </c>
      <c r="DK30" s="924">
        <v>0</v>
      </c>
      <c r="DL30" s="924">
        <v>18</v>
      </c>
      <c r="DM30" s="924">
        <v>11</v>
      </c>
      <c r="DN30" s="924">
        <v>39</v>
      </c>
      <c r="DO30" s="924">
        <v>116</v>
      </c>
      <c r="DP30" s="924">
        <v>21</v>
      </c>
      <c r="DQ30" s="975"/>
      <c r="DR30" s="924">
        <v>95</v>
      </c>
      <c r="DS30" s="924">
        <v>121</v>
      </c>
      <c r="DT30" s="924">
        <v>11</v>
      </c>
      <c r="DU30" s="975"/>
      <c r="DV30" s="924">
        <v>68</v>
      </c>
      <c r="DW30" s="924">
        <v>9</v>
      </c>
      <c r="DX30" s="924">
        <v>3</v>
      </c>
      <c r="DY30" s="924">
        <v>2</v>
      </c>
      <c r="DZ30" s="953">
        <v>13</v>
      </c>
      <c r="EA30" s="936">
        <v>0</v>
      </c>
      <c r="EB30" s="924">
        <v>1</v>
      </c>
      <c r="EC30" s="972">
        <v>418</v>
      </c>
      <c r="ED30" s="924">
        <v>156</v>
      </c>
      <c r="EE30" s="924">
        <v>10</v>
      </c>
      <c r="EF30" s="924">
        <v>61</v>
      </c>
      <c r="EG30" s="972">
        <v>94</v>
      </c>
      <c r="EH30" s="924">
        <v>78</v>
      </c>
      <c r="EI30" s="924">
        <v>18</v>
      </c>
      <c r="EJ30" s="924">
        <v>131</v>
      </c>
      <c r="EK30" s="643"/>
      <c r="EL30" s="924">
        <v>90</v>
      </c>
      <c r="EM30" s="924">
        <v>1</v>
      </c>
      <c r="EN30" s="924">
        <v>2</v>
      </c>
      <c r="EO30" s="924">
        <v>16</v>
      </c>
      <c r="EP30" s="924">
        <v>23</v>
      </c>
      <c r="EQ30" s="924">
        <v>1</v>
      </c>
      <c r="ER30" s="924">
        <v>35</v>
      </c>
      <c r="ES30" s="924">
        <v>59</v>
      </c>
      <c r="ET30" s="924">
        <v>28</v>
      </c>
      <c r="EU30" s="924">
        <v>11</v>
      </c>
      <c r="EV30" s="924">
        <v>32</v>
      </c>
      <c r="EW30" s="924">
        <v>20</v>
      </c>
      <c r="EX30" s="924">
        <v>147</v>
      </c>
      <c r="EY30" s="924">
        <v>12</v>
      </c>
      <c r="EZ30" s="924">
        <v>68</v>
      </c>
      <c r="FA30" s="924">
        <v>36</v>
      </c>
      <c r="FB30" s="924">
        <v>32</v>
      </c>
      <c r="FC30" s="924">
        <v>154</v>
      </c>
      <c r="FD30" s="924">
        <v>12</v>
      </c>
      <c r="FE30" s="924">
        <v>519</v>
      </c>
      <c r="FF30" s="924">
        <v>13</v>
      </c>
      <c r="FG30" s="924">
        <v>207</v>
      </c>
      <c r="FH30" s="646"/>
    </row>
    <row r="31" spans="1:164" s="1" customFormat="1" ht="12" customHeight="1">
      <c r="A31" s="989"/>
      <c r="B31" s="994"/>
      <c r="C31" s="987"/>
      <c r="D31" s="952"/>
      <c r="E31" s="952"/>
      <c r="F31" s="986"/>
      <c r="G31" s="924"/>
      <c r="H31" s="924"/>
      <c r="I31" s="924"/>
      <c r="J31" s="924"/>
      <c r="K31" s="924"/>
      <c r="L31" s="986"/>
      <c r="M31" s="924"/>
      <c r="N31" s="924"/>
      <c r="O31" s="924"/>
      <c r="P31" s="924"/>
      <c r="Q31" s="924"/>
      <c r="R31" s="924"/>
      <c r="S31" s="982"/>
      <c r="T31" s="982"/>
      <c r="U31" s="982"/>
      <c r="V31" s="982"/>
      <c r="W31" s="971"/>
      <c r="X31" s="924"/>
      <c r="Y31" s="924"/>
      <c r="Z31" s="924"/>
      <c r="AA31" s="924"/>
      <c r="AB31" s="924"/>
      <c r="AC31" s="924"/>
      <c r="AD31" s="980"/>
      <c r="AE31" s="924"/>
      <c r="AF31" s="944"/>
      <c r="AG31" s="935"/>
      <c r="AH31" s="934"/>
      <c r="AI31" s="934"/>
      <c r="AJ31" s="934"/>
      <c r="AK31" s="997"/>
      <c r="AL31" s="937"/>
      <c r="AM31" s="924"/>
      <c r="AN31" s="924"/>
      <c r="AO31" s="924"/>
      <c r="AP31" s="924"/>
      <c r="AQ31" s="924"/>
      <c r="AR31" s="924"/>
      <c r="AS31" s="972"/>
      <c r="AT31" s="1002"/>
      <c r="AU31" s="1002"/>
      <c r="AV31" s="962"/>
      <c r="AW31" s="924"/>
      <c r="AX31" s="924"/>
      <c r="AY31" s="924"/>
      <c r="AZ31" s="962"/>
      <c r="BA31" s="924"/>
      <c r="BB31" s="924"/>
      <c r="BC31" s="924"/>
      <c r="BD31" s="961"/>
      <c r="BE31" s="966"/>
      <c r="BF31" s="962"/>
      <c r="BG31" s="968"/>
      <c r="BH31" s="968"/>
      <c r="BI31" s="946"/>
      <c r="BJ31" s="946"/>
      <c r="BK31" s="924"/>
      <c r="BL31" s="924"/>
      <c r="BM31" s="924"/>
      <c r="BN31" s="924"/>
      <c r="BO31" s="924"/>
      <c r="BP31" s="975"/>
      <c r="BQ31" s="924"/>
      <c r="BR31" s="924"/>
      <c r="BS31" s="924"/>
      <c r="BT31" s="975"/>
      <c r="BU31" s="924"/>
      <c r="BV31" s="924"/>
      <c r="BW31" s="924"/>
      <c r="BX31" s="955"/>
      <c r="BY31" s="924"/>
      <c r="BZ31" s="924"/>
      <c r="CA31" s="924"/>
      <c r="CB31" s="924"/>
      <c r="CC31" s="924"/>
      <c r="CD31" s="924"/>
      <c r="CE31" s="924"/>
      <c r="CF31" s="924"/>
      <c r="CG31" s="924"/>
      <c r="CH31" s="924"/>
      <c r="CI31" s="924"/>
      <c r="CJ31" s="975"/>
      <c r="CK31" s="924"/>
      <c r="CL31" s="924"/>
      <c r="CM31" s="924"/>
      <c r="CN31" s="975"/>
      <c r="CO31" s="924"/>
      <c r="CP31" s="924"/>
      <c r="CQ31" s="924"/>
      <c r="CR31" s="924"/>
      <c r="CS31" s="955"/>
      <c r="CT31" s="972"/>
      <c r="CU31" s="972"/>
      <c r="CV31" s="972"/>
      <c r="CW31" s="972"/>
      <c r="CX31" s="955"/>
      <c r="CY31" s="956"/>
      <c r="CZ31" s="958"/>
      <c r="DA31" s="958"/>
      <c r="DB31" s="958"/>
      <c r="DC31" s="958"/>
      <c r="DD31" s="958"/>
      <c r="DE31" s="958"/>
      <c r="DF31" s="946"/>
      <c r="DG31" s="946"/>
      <c r="DH31" s="924"/>
      <c r="DI31" s="924"/>
      <c r="DJ31" s="924"/>
      <c r="DK31" s="924"/>
      <c r="DL31" s="924"/>
      <c r="DM31" s="924"/>
      <c r="DN31" s="924"/>
      <c r="DO31" s="924"/>
      <c r="DP31" s="924"/>
      <c r="DQ31" s="975"/>
      <c r="DR31" s="924"/>
      <c r="DS31" s="924"/>
      <c r="DT31" s="924"/>
      <c r="DU31" s="975"/>
      <c r="DV31" s="924"/>
      <c r="DW31" s="924"/>
      <c r="DX31" s="924"/>
      <c r="DY31" s="924"/>
      <c r="DZ31" s="955"/>
      <c r="EA31" s="937"/>
      <c r="EB31" s="924"/>
      <c r="EC31" s="972"/>
      <c r="ED31" s="924"/>
      <c r="EE31" s="924"/>
      <c r="EF31" s="924"/>
      <c r="EG31" s="972"/>
      <c r="EH31" s="924"/>
      <c r="EI31" s="924"/>
      <c r="EJ31" s="924"/>
      <c r="EK31" s="643"/>
      <c r="EL31" s="924"/>
      <c r="EM31" s="924"/>
      <c r="EN31" s="924"/>
      <c r="EO31" s="924"/>
      <c r="EP31" s="924"/>
      <c r="EQ31" s="924"/>
      <c r="ER31" s="924"/>
      <c r="ES31" s="924"/>
      <c r="ET31" s="924"/>
      <c r="EU31" s="924"/>
      <c r="EV31" s="924"/>
      <c r="EW31" s="924"/>
      <c r="EX31" s="924"/>
      <c r="EY31" s="924"/>
      <c r="EZ31" s="924"/>
      <c r="FA31" s="924"/>
      <c r="FB31" s="924"/>
      <c r="FC31" s="924"/>
      <c r="FD31" s="924"/>
      <c r="FE31" s="924"/>
      <c r="FF31" s="924"/>
      <c r="FG31" s="924"/>
      <c r="FH31" s="646"/>
    </row>
    <row r="32" spans="1:164" s="1" customFormat="1" ht="12" customHeight="1">
      <c r="A32" s="993" t="s">
        <v>554</v>
      </c>
      <c r="B32" s="965">
        <v>1073</v>
      </c>
      <c r="C32" s="987">
        <v>11535</v>
      </c>
      <c r="D32" s="952">
        <v>1136.7931034482758</v>
      </c>
      <c r="E32" s="952">
        <v>1071.6727272727273</v>
      </c>
      <c r="F32" s="986"/>
      <c r="G32" s="924">
        <v>157</v>
      </c>
      <c r="H32" s="924">
        <v>201</v>
      </c>
      <c r="I32" s="924">
        <v>606</v>
      </c>
      <c r="J32" s="924">
        <v>49</v>
      </c>
      <c r="K32" s="924">
        <v>60</v>
      </c>
      <c r="L32" s="986"/>
      <c r="M32" s="924">
        <v>74</v>
      </c>
      <c r="N32" s="924">
        <v>108</v>
      </c>
      <c r="O32" s="924">
        <v>175</v>
      </c>
      <c r="P32" s="924">
        <v>107</v>
      </c>
      <c r="Q32" s="924">
        <v>130</v>
      </c>
      <c r="R32" s="924">
        <v>479</v>
      </c>
      <c r="S32" s="982">
        <v>39.702828601472163</v>
      </c>
      <c r="T32" s="982">
        <v>23.911203539823003</v>
      </c>
      <c r="U32" s="982">
        <v>23.959904306220068</v>
      </c>
      <c r="V32" s="982">
        <v>8.9866964285714293</v>
      </c>
      <c r="W32" s="971">
        <v>893</v>
      </c>
      <c r="X32" s="924">
        <v>437</v>
      </c>
      <c r="Y32" s="924">
        <v>51</v>
      </c>
      <c r="Z32" s="924">
        <v>98</v>
      </c>
      <c r="AA32" s="924">
        <v>83</v>
      </c>
      <c r="AB32" s="924">
        <v>44</v>
      </c>
      <c r="AC32" s="924">
        <v>180</v>
      </c>
      <c r="AD32" s="980">
        <v>134</v>
      </c>
      <c r="AE32" s="924">
        <v>46</v>
      </c>
      <c r="AF32" s="943">
        <v>389</v>
      </c>
      <c r="AG32" s="935">
        <v>36</v>
      </c>
      <c r="AH32" s="935">
        <v>108</v>
      </c>
      <c r="AI32" s="935">
        <v>207</v>
      </c>
      <c r="AJ32" s="935">
        <v>38</v>
      </c>
      <c r="AK32" s="971">
        <v>576</v>
      </c>
      <c r="AL32" s="981">
        <v>108</v>
      </c>
      <c r="AM32" s="924">
        <v>36</v>
      </c>
      <c r="AN32" s="924">
        <v>113</v>
      </c>
      <c r="AO32" s="924">
        <v>218</v>
      </c>
      <c r="AP32" s="924">
        <v>47</v>
      </c>
      <c r="AQ32" s="924">
        <v>580</v>
      </c>
      <c r="AR32" s="981">
        <v>108</v>
      </c>
      <c r="AS32" s="972">
        <v>11.338153503893215</v>
      </c>
      <c r="AT32" s="1001">
        <v>309.42471042471044</v>
      </c>
      <c r="AU32" s="1001">
        <v>124.97152317880794</v>
      </c>
      <c r="AV32" s="1006"/>
      <c r="AW32" s="924">
        <v>518</v>
      </c>
      <c r="AX32" s="924">
        <v>373</v>
      </c>
      <c r="AY32" s="924">
        <v>182</v>
      </c>
      <c r="AZ32" s="962"/>
      <c r="BA32" s="924">
        <v>632</v>
      </c>
      <c r="BB32" s="924">
        <v>395</v>
      </c>
      <c r="BC32" s="924">
        <v>46</v>
      </c>
      <c r="BD32" s="961">
        <v>62.641357027463648</v>
      </c>
      <c r="BE32" s="969">
        <v>723</v>
      </c>
      <c r="BF32" s="962">
        <v>140</v>
      </c>
      <c r="BG32" s="962">
        <v>422</v>
      </c>
      <c r="BH32" s="962">
        <v>161</v>
      </c>
      <c r="BI32" s="971">
        <v>251</v>
      </c>
      <c r="BJ32" s="924">
        <v>99</v>
      </c>
      <c r="BK32" s="924">
        <v>140</v>
      </c>
      <c r="BL32" s="924">
        <v>436</v>
      </c>
      <c r="BM32" s="924">
        <v>168</v>
      </c>
      <c r="BN32" s="924">
        <v>251</v>
      </c>
      <c r="BO32" s="924">
        <v>99</v>
      </c>
      <c r="BP32" s="975"/>
      <c r="BQ32" s="924">
        <v>732</v>
      </c>
      <c r="BR32" s="924">
        <v>302</v>
      </c>
      <c r="BS32" s="924">
        <v>39</v>
      </c>
      <c r="BT32" s="975"/>
      <c r="BU32" s="924">
        <v>88</v>
      </c>
      <c r="BV32" s="924">
        <v>749</v>
      </c>
      <c r="BW32" s="924">
        <v>236</v>
      </c>
      <c r="BX32" s="953">
        <v>894</v>
      </c>
      <c r="BY32" s="924">
        <v>5</v>
      </c>
      <c r="BZ32" s="924">
        <v>122</v>
      </c>
      <c r="CA32" s="924">
        <v>16</v>
      </c>
      <c r="CB32" s="924">
        <v>398</v>
      </c>
      <c r="CC32" s="924">
        <v>253</v>
      </c>
      <c r="CD32" s="924">
        <v>19</v>
      </c>
      <c r="CE32" s="924">
        <v>8</v>
      </c>
      <c r="CF32" s="924">
        <v>66</v>
      </c>
      <c r="CG32" s="924">
        <v>7</v>
      </c>
      <c r="CH32" s="924">
        <v>144</v>
      </c>
      <c r="CI32" s="924">
        <v>35</v>
      </c>
      <c r="CJ32" s="975"/>
      <c r="CK32" s="924">
        <v>596</v>
      </c>
      <c r="CL32" s="924">
        <v>436</v>
      </c>
      <c r="CM32" s="924">
        <v>41</v>
      </c>
      <c r="CN32" s="975"/>
      <c r="CO32" s="924">
        <v>298</v>
      </c>
      <c r="CP32" s="924">
        <v>208</v>
      </c>
      <c r="CQ32" s="924">
        <v>47</v>
      </c>
      <c r="CR32" s="924">
        <v>19</v>
      </c>
      <c r="CS32" s="924">
        <v>24</v>
      </c>
      <c r="CT32" s="972">
        <v>128</v>
      </c>
      <c r="CU32" s="972">
        <v>30</v>
      </c>
      <c r="CV32" s="972">
        <v>157</v>
      </c>
      <c r="CW32" s="972">
        <v>151</v>
      </c>
      <c r="CX32" s="924">
        <v>479</v>
      </c>
      <c r="CY32" s="956">
        <v>378</v>
      </c>
      <c r="CZ32" s="956">
        <v>24</v>
      </c>
      <c r="DA32" s="956">
        <v>28</v>
      </c>
      <c r="DB32" s="956">
        <v>3</v>
      </c>
      <c r="DC32" s="956">
        <v>17</v>
      </c>
      <c r="DD32" s="956">
        <v>5</v>
      </c>
      <c r="DE32" s="956">
        <v>24</v>
      </c>
      <c r="DF32" s="924">
        <v>498</v>
      </c>
      <c r="DG32" s="924">
        <v>96</v>
      </c>
      <c r="DH32" s="954">
        <v>379</v>
      </c>
      <c r="DI32" s="924">
        <v>73</v>
      </c>
      <c r="DJ32" s="954">
        <v>138</v>
      </c>
      <c r="DK32" s="924">
        <v>11</v>
      </c>
      <c r="DL32" s="924">
        <v>108</v>
      </c>
      <c r="DM32" s="924">
        <v>48</v>
      </c>
      <c r="DN32" s="954">
        <v>174</v>
      </c>
      <c r="DO32" s="924">
        <v>500</v>
      </c>
      <c r="DP32" s="924">
        <v>96</v>
      </c>
      <c r="DQ32" s="975"/>
      <c r="DR32" s="924">
        <v>471</v>
      </c>
      <c r="DS32" s="924">
        <v>547</v>
      </c>
      <c r="DT32" s="924">
        <v>55</v>
      </c>
      <c r="DU32" s="975"/>
      <c r="DV32" s="924">
        <v>323</v>
      </c>
      <c r="DW32" s="924">
        <v>73</v>
      </c>
      <c r="DX32" s="924">
        <v>28</v>
      </c>
      <c r="DY32" s="924">
        <v>13</v>
      </c>
      <c r="DZ32" s="924">
        <v>34</v>
      </c>
      <c r="EA32" s="924">
        <v>7</v>
      </c>
      <c r="EB32" s="924">
        <v>13</v>
      </c>
      <c r="EC32" s="972">
        <v>1619</v>
      </c>
      <c r="ED32" s="924">
        <v>654</v>
      </c>
      <c r="EE32" s="924">
        <v>56</v>
      </c>
      <c r="EF32" s="924">
        <v>363</v>
      </c>
      <c r="EG32" s="972">
        <v>586</v>
      </c>
      <c r="EH32" s="924">
        <v>389</v>
      </c>
      <c r="EI32" s="924">
        <v>88</v>
      </c>
      <c r="EJ32" s="924">
        <v>596</v>
      </c>
      <c r="EK32" s="643"/>
      <c r="EL32" s="924">
        <v>396</v>
      </c>
      <c r="EM32" s="924">
        <v>2</v>
      </c>
      <c r="EN32" s="924">
        <v>16</v>
      </c>
      <c r="EO32" s="924">
        <v>35</v>
      </c>
      <c r="EP32" s="924">
        <v>71</v>
      </c>
      <c r="EQ32" s="924">
        <v>8</v>
      </c>
      <c r="ER32" s="924">
        <v>255</v>
      </c>
      <c r="ES32" s="924">
        <v>290</v>
      </c>
      <c r="ET32" s="924">
        <v>145</v>
      </c>
      <c r="EU32" s="924">
        <v>84</v>
      </c>
      <c r="EV32" s="924">
        <v>213</v>
      </c>
      <c r="EW32" s="924">
        <v>116</v>
      </c>
      <c r="EX32" s="924">
        <v>626</v>
      </c>
      <c r="EY32" s="924">
        <v>66</v>
      </c>
      <c r="EZ32" s="924">
        <v>387</v>
      </c>
      <c r="FA32" s="924">
        <v>240</v>
      </c>
      <c r="FB32" s="924">
        <v>203</v>
      </c>
      <c r="FC32" s="924">
        <v>681</v>
      </c>
      <c r="FD32" s="924">
        <v>72</v>
      </c>
      <c r="FE32" s="924">
        <v>2446</v>
      </c>
      <c r="FF32" s="924">
        <v>126</v>
      </c>
      <c r="FG32" s="924">
        <v>973</v>
      </c>
      <c r="FH32" s="646"/>
    </row>
    <row r="33" spans="1:165" s="1" customFormat="1" ht="12" customHeight="1">
      <c r="A33" s="993"/>
      <c r="B33" s="965"/>
      <c r="C33" s="987"/>
      <c r="D33" s="952"/>
      <c r="E33" s="952"/>
      <c r="F33" s="986"/>
      <c r="G33" s="924"/>
      <c r="H33" s="924"/>
      <c r="I33" s="924"/>
      <c r="J33" s="924"/>
      <c r="K33" s="924"/>
      <c r="L33" s="986"/>
      <c r="M33" s="924"/>
      <c r="N33" s="924"/>
      <c r="O33" s="924"/>
      <c r="P33" s="924"/>
      <c r="Q33" s="924"/>
      <c r="R33" s="924"/>
      <c r="S33" s="982"/>
      <c r="T33" s="982"/>
      <c r="U33" s="982"/>
      <c r="V33" s="982"/>
      <c r="W33" s="971"/>
      <c r="X33" s="924"/>
      <c r="Y33" s="924"/>
      <c r="Z33" s="924"/>
      <c r="AA33" s="924"/>
      <c r="AB33" s="924"/>
      <c r="AC33" s="924"/>
      <c r="AD33" s="980"/>
      <c r="AE33" s="924"/>
      <c r="AF33" s="944"/>
      <c r="AG33" s="938"/>
      <c r="AH33" s="938"/>
      <c r="AI33" s="938"/>
      <c r="AJ33" s="938"/>
      <c r="AK33" s="1008"/>
      <c r="AL33" s="1007"/>
      <c r="AM33" s="942"/>
      <c r="AN33" s="942"/>
      <c r="AO33" s="942"/>
      <c r="AP33" s="942"/>
      <c r="AQ33" s="942"/>
      <c r="AR33" s="1007"/>
      <c r="AS33" s="972"/>
      <c r="AT33" s="1002"/>
      <c r="AU33" s="1002"/>
      <c r="AV33" s="1006"/>
      <c r="AW33" s="924"/>
      <c r="AX33" s="924"/>
      <c r="AY33" s="924"/>
      <c r="AZ33" s="962"/>
      <c r="BA33" s="924"/>
      <c r="BB33" s="924"/>
      <c r="BC33" s="924"/>
      <c r="BD33" s="961"/>
      <c r="BE33" s="970"/>
      <c r="BF33" s="962"/>
      <c r="BG33" s="962"/>
      <c r="BH33" s="962"/>
      <c r="BI33" s="971"/>
      <c r="BJ33" s="924"/>
      <c r="BK33" s="942"/>
      <c r="BL33" s="942"/>
      <c r="BM33" s="942"/>
      <c r="BN33" s="942"/>
      <c r="BO33" s="942"/>
      <c r="BP33" s="975"/>
      <c r="BQ33" s="924"/>
      <c r="BR33" s="924"/>
      <c r="BS33" s="924"/>
      <c r="BT33" s="975"/>
      <c r="BU33" s="924"/>
      <c r="BV33" s="924"/>
      <c r="BW33" s="924"/>
      <c r="BX33" s="955"/>
      <c r="BY33" s="924"/>
      <c r="BZ33" s="924"/>
      <c r="CA33" s="924"/>
      <c r="CB33" s="924"/>
      <c r="CC33" s="924"/>
      <c r="CD33" s="924"/>
      <c r="CE33" s="924"/>
      <c r="CF33" s="924"/>
      <c r="CG33" s="924"/>
      <c r="CH33" s="924"/>
      <c r="CI33" s="924"/>
      <c r="CJ33" s="975"/>
      <c r="CK33" s="924"/>
      <c r="CL33" s="924"/>
      <c r="CM33" s="924"/>
      <c r="CN33" s="975"/>
      <c r="CO33" s="924"/>
      <c r="CP33" s="924"/>
      <c r="CQ33" s="924"/>
      <c r="CR33" s="924"/>
      <c r="CS33" s="924"/>
      <c r="CT33" s="972"/>
      <c r="CU33" s="972"/>
      <c r="CV33" s="972"/>
      <c r="CW33" s="972"/>
      <c r="CX33" s="924"/>
      <c r="CY33" s="956"/>
      <c r="CZ33" s="956"/>
      <c r="DA33" s="956"/>
      <c r="DB33" s="956"/>
      <c r="DC33" s="956"/>
      <c r="DD33" s="956"/>
      <c r="DE33" s="956"/>
      <c r="DF33" s="924"/>
      <c r="DG33" s="924"/>
      <c r="DH33" s="954"/>
      <c r="DI33" s="924"/>
      <c r="DJ33" s="954"/>
      <c r="DK33" s="924"/>
      <c r="DL33" s="924"/>
      <c r="DM33" s="924"/>
      <c r="DN33" s="954"/>
      <c r="DO33" s="924"/>
      <c r="DP33" s="924"/>
      <c r="DQ33" s="975"/>
      <c r="DR33" s="924"/>
      <c r="DS33" s="924"/>
      <c r="DT33" s="924"/>
      <c r="DU33" s="975"/>
      <c r="DV33" s="924"/>
      <c r="DW33" s="924"/>
      <c r="DX33" s="924"/>
      <c r="DY33" s="924"/>
      <c r="DZ33" s="924"/>
      <c r="EA33" s="924"/>
      <c r="EB33" s="924"/>
      <c r="EC33" s="972"/>
      <c r="ED33" s="924"/>
      <c r="EE33" s="924"/>
      <c r="EF33" s="924"/>
      <c r="EG33" s="972"/>
      <c r="EH33" s="924"/>
      <c r="EI33" s="924"/>
      <c r="EJ33" s="924"/>
      <c r="EK33" s="643"/>
      <c r="EL33" s="924"/>
      <c r="EM33" s="924"/>
      <c r="EN33" s="924"/>
      <c r="EO33" s="924"/>
      <c r="EP33" s="924"/>
      <c r="EQ33" s="924"/>
      <c r="ER33" s="924"/>
      <c r="ES33" s="924"/>
      <c r="ET33" s="942"/>
      <c r="EU33" s="942"/>
      <c r="EV33" s="942"/>
      <c r="EW33" s="942"/>
      <c r="EX33" s="942"/>
      <c r="EY33" s="942"/>
      <c r="EZ33" s="942"/>
      <c r="FA33" s="942"/>
      <c r="FB33" s="942"/>
      <c r="FC33" s="942"/>
      <c r="FD33" s="942"/>
      <c r="FE33" s="942"/>
      <c r="FF33" s="942"/>
      <c r="FG33" s="942"/>
      <c r="FH33" s="646"/>
    </row>
    <row r="34" spans="1:165" s="4" customFormat="1" ht="12" customHeight="1">
      <c r="A34" s="17"/>
      <c r="B34" s="23"/>
      <c r="C34" s="9"/>
      <c r="D34" s="9"/>
      <c r="E34" s="9"/>
      <c r="F34" s="15"/>
      <c r="G34" s="15"/>
      <c r="H34" s="15"/>
      <c r="I34" s="15"/>
      <c r="J34" s="15"/>
      <c r="K34" s="15"/>
      <c r="L34" s="15"/>
      <c r="M34" s="15"/>
      <c r="N34" s="15"/>
      <c r="O34" s="15"/>
      <c r="P34" s="15"/>
      <c r="Q34" s="15"/>
      <c r="R34" s="15"/>
      <c r="S34" s="15"/>
      <c r="T34" s="15"/>
      <c r="U34" s="15"/>
      <c r="V34" s="15"/>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c r="BH34" s="9"/>
      <c r="BI34" s="9"/>
      <c r="BJ34" s="9"/>
      <c r="BK34" s="9"/>
      <c r="BL34" s="9"/>
      <c r="BM34" s="9"/>
      <c r="BN34" s="9"/>
      <c r="BO34" s="538"/>
      <c r="BP34" s="9"/>
      <c r="BQ34" s="9"/>
      <c r="BR34" s="9"/>
      <c r="BS34" s="9"/>
      <c r="BT34" s="9"/>
      <c r="BU34" s="9"/>
      <c r="BV34" s="9"/>
      <c r="BW34" s="9"/>
      <c r="BX34" s="9"/>
      <c r="BY34" s="9"/>
      <c r="BZ34" s="9"/>
      <c r="CA34" s="9"/>
      <c r="CB34" s="9"/>
      <c r="CC34" s="9"/>
      <c r="CD34" s="9"/>
      <c r="CE34" s="9"/>
      <c r="CF34" s="9"/>
      <c r="CG34" s="9"/>
      <c r="CH34" s="9"/>
      <c r="CI34" s="9"/>
      <c r="CJ34" s="9"/>
      <c r="CK34" s="9"/>
      <c r="CL34" s="9"/>
      <c r="CM34" s="9"/>
      <c r="CN34" s="9"/>
      <c r="CO34" s="9"/>
      <c r="CP34" s="9"/>
      <c r="CQ34" s="9"/>
      <c r="CR34" s="9"/>
      <c r="CS34" s="9"/>
      <c r="CT34" s="9"/>
      <c r="CU34" s="9"/>
      <c r="CV34" s="9"/>
      <c r="CW34" s="9"/>
      <c r="CX34" s="9"/>
      <c r="CY34" s="9"/>
      <c r="CZ34" s="9"/>
      <c r="DA34" s="9"/>
      <c r="DB34" s="9"/>
      <c r="DC34" s="9"/>
      <c r="DD34" s="9"/>
      <c r="DE34" s="9"/>
      <c r="DF34" s="9"/>
      <c r="DG34" s="538"/>
      <c r="DH34" s="9"/>
      <c r="DI34" s="9"/>
      <c r="DJ34" s="9"/>
      <c r="DK34" s="9"/>
      <c r="DL34" s="9"/>
      <c r="DM34" s="9"/>
      <c r="DN34" s="9"/>
      <c r="DO34" s="9"/>
      <c r="DP34" s="9"/>
      <c r="DQ34" s="9"/>
      <c r="DR34" s="9"/>
      <c r="DS34" s="9"/>
      <c r="DT34" s="9"/>
      <c r="DU34" s="9"/>
      <c r="DV34" s="9"/>
      <c r="DW34" s="9"/>
      <c r="DX34" s="9"/>
      <c r="DY34" s="9"/>
      <c r="DZ34" s="9"/>
      <c r="EA34" s="9"/>
      <c r="EB34" s="9"/>
      <c r="EC34" s="9"/>
      <c r="ED34" s="9"/>
      <c r="EE34" s="9"/>
      <c r="EF34" s="9"/>
      <c r="EG34" s="9"/>
      <c r="EH34" s="9"/>
      <c r="EI34" s="9"/>
      <c r="EJ34" s="9"/>
      <c r="EK34" s="9"/>
      <c r="EL34" s="9"/>
      <c r="EM34" s="9"/>
      <c r="EN34" s="9"/>
      <c r="EO34" s="9"/>
      <c r="EP34" s="9"/>
      <c r="EQ34" s="9"/>
      <c r="ER34" s="9"/>
      <c r="ES34" s="538"/>
      <c r="ET34" s="9"/>
      <c r="EU34" s="9"/>
      <c r="EV34" s="9"/>
      <c r="EW34" s="9"/>
      <c r="EX34" s="9"/>
      <c r="EY34" s="9"/>
      <c r="EZ34" s="9"/>
      <c r="FA34" s="9"/>
      <c r="FB34" s="9"/>
      <c r="FC34" s="9"/>
      <c r="FD34" s="9"/>
      <c r="FE34" s="9"/>
      <c r="FF34" s="9"/>
      <c r="FG34" s="9"/>
      <c r="FH34" s="9"/>
    </row>
    <row r="35" spans="1:165" s="432" customFormat="1" ht="12.75" customHeight="1">
      <c r="A35" s="648"/>
      <c r="B35" s="649"/>
      <c r="C35" s="647"/>
      <c r="D35" s="609" t="s">
        <v>447</v>
      </c>
      <c r="E35" s="610"/>
      <c r="F35" s="650" t="s">
        <v>377</v>
      </c>
      <c r="G35" s="651"/>
      <c r="H35" s="651"/>
      <c r="I35" s="652"/>
      <c r="J35" s="653"/>
      <c r="K35" s="653"/>
      <c r="L35" s="653"/>
      <c r="M35" s="653"/>
      <c r="N35" s="653"/>
      <c r="O35" s="653"/>
      <c r="P35" s="653"/>
      <c r="Q35" s="653"/>
      <c r="R35" s="653"/>
      <c r="S35" s="653"/>
      <c r="T35" s="653"/>
      <c r="U35" s="654" t="s">
        <v>440</v>
      </c>
      <c r="V35" s="655"/>
      <c r="W35" s="609" t="s">
        <v>388</v>
      </c>
      <c r="X35" s="618"/>
      <c r="Y35" s="618"/>
      <c r="Z35" s="618"/>
      <c r="AA35" s="610"/>
      <c r="AB35" s="619"/>
      <c r="AC35" s="647"/>
      <c r="AD35" s="647"/>
      <c r="AE35" s="647"/>
      <c r="AF35" s="609" t="s">
        <v>10</v>
      </c>
      <c r="AG35" s="618"/>
      <c r="AH35" s="618"/>
      <c r="AI35" s="618"/>
      <c r="AJ35" s="610"/>
      <c r="AK35" s="819"/>
      <c r="AL35" s="619"/>
      <c r="AM35" s="609" t="s">
        <v>10</v>
      </c>
      <c r="AN35" s="618"/>
      <c r="AO35" s="618"/>
      <c r="AP35" s="618"/>
      <c r="AQ35" s="610"/>
      <c r="AR35" s="619"/>
      <c r="AS35" s="609" t="s">
        <v>441</v>
      </c>
      <c r="AT35" s="618"/>
      <c r="AU35" s="618"/>
      <c r="AV35" s="609" t="s">
        <v>172</v>
      </c>
      <c r="AW35" s="618"/>
      <c r="AX35" s="618"/>
      <c r="AY35" s="610"/>
      <c r="AZ35" s="609" t="s">
        <v>390</v>
      </c>
      <c r="BA35" s="618"/>
      <c r="BB35" s="618"/>
      <c r="BC35" s="610"/>
      <c r="BD35" s="619"/>
      <c r="BE35" s="619"/>
      <c r="BF35" s="619"/>
      <c r="BG35" s="619"/>
      <c r="BH35" s="619"/>
      <c r="BI35" s="619"/>
      <c r="BJ35" s="619"/>
      <c r="BK35" s="609" t="s">
        <v>390</v>
      </c>
      <c r="BL35" s="618"/>
      <c r="BM35" s="618"/>
      <c r="BN35" s="610"/>
      <c r="BO35" s="656"/>
      <c r="BP35" s="609" t="s">
        <v>442</v>
      </c>
      <c r="BQ35" s="618"/>
      <c r="BR35" s="618"/>
      <c r="BS35" s="618"/>
      <c r="BT35" s="610"/>
      <c r="BU35" s="619"/>
      <c r="BV35" s="647"/>
      <c r="BW35" s="647"/>
      <c r="BX35" s="609" t="s">
        <v>53</v>
      </c>
      <c r="BY35" s="618"/>
      <c r="BZ35" s="618"/>
      <c r="CA35" s="610"/>
      <c r="CB35" s="647"/>
      <c r="CC35" s="647"/>
      <c r="CD35" s="647"/>
      <c r="CE35" s="647"/>
      <c r="CF35" s="647"/>
      <c r="CG35" s="647"/>
      <c r="CH35" s="647"/>
      <c r="CI35" s="647"/>
      <c r="CJ35" s="609" t="s">
        <v>535</v>
      </c>
      <c r="CK35" s="618"/>
      <c r="CL35" s="618"/>
      <c r="CM35" s="618"/>
      <c r="CN35" s="610"/>
      <c r="CO35" s="619"/>
      <c r="CP35" s="657"/>
      <c r="CQ35" s="657"/>
      <c r="CR35" s="607"/>
      <c r="CS35" s="607"/>
      <c r="CT35" s="657"/>
      <c r="CU35" s="657"/>
      <c r="CV35" s="657"/>
      <c r="CW35" s="647"/>
      <c r="CX35" s="609" t="s">
        <v>24</v>
      </c>
      <c r="CY35" s="618"/>
      <c r="CZ35" s="618"/>
      <c r="DA35" s="618"/>
      <c r="DB35" s="610"/>
      <c r="DC35" s="619"/>
      <c r="DD35" s="619"/>
      <c r="DE35" s="619"/>
      <c r="DF35" s="647"/>
      <c r="DG35" s="658"/>
      <c r="DH35" s="609" t="s">
        <v>24</v>
      </c>
      <c r="DI35" s="618"/>
      <c r="DJ35" s="618"/>
      <c r="DK35" s="618"/>
      <c r="DL35" s="610"/>
      <c r="DM35" s="647"/>
      <c r="DN35" s="647"/>
      <c r="DO35" s="647"/>
      <c r="DP35" s="647"/>
      <c r="DQ35" s="609" t="s">
        <v>346</v>
      </c>
      <c r="DR35" s="618"/>
      <c r="DS35" s="618"/>
      <c r="DT35" s="610"/>
      <c r="DU35" s="619"/>
      <c r="DV35" s="619"/>
      <c r="DW35" s="657"/>
      <c r="DX35" s="657"/>
      <c r="DY35" s="607"/>
      <c r="DZ35" s="607"/>
      <c r="EA35" s="607"/>
      <c r="EB35" s="647"/>
      <c r="EC35" s="609" t="s">
        <v>662</v>
      </c>
      <c r="ED35" s="618"/>
      <c r="EE35" s="618"/>
      <c r="EF35" s="618"/>
      <c r="EG35" s="610"/>
      <c r="EH35" s="647"/>
      <c r="EI35" s="647"/>
      <c r="EJ35" s="647"/>
      <c r="EK35" s="647"/>
      <c r="EL35" s="647"/>
      <c r="EM35" s="647"/>
      <c r="EN35" s="647"/>
      <c r="EO35" s="647"/>
      <c r="EP35" s="647"/>
      <c r="EQ35" s="647"/>
      <c r="ER35" s="647"/>
      <c r="ES35" s="647"/>
      <c r="ET35" s="609" t="s">
        <v>660</v>
      </c>
      <c r="EU35" s="618"/>
      <c r="EV35" s="618"/>
      <c r="EW35" s="618"/>
      <c r="EX35" s="618"/>
      <c r="EY35" s="618"/>
      <c r="EZ35" s="610"/>
      <c r="FA35" s="609" t="s">
        <v>656</v>
      </c>
      <c r="FB35" s="618"/>
      <c r="FC35" s="618"/>
      <c r="FD35" s="618"/>
      <c r="FE35" s="618"/>
      <c r="FF35" s="618"/>
      <c r="FG35" s="610"/>
      <c r="FH35" s="619"/>
      <c r="FI35" s="560"/>
    </row>
    <row r="36" spans="1:165" s="432" customFormat="1" ht="13.5" customHeight="1">
      <c r="A36" s="648"/>
      <c r="B36" s="649"/>
      <c r="C36" s="647"/>
      <c r="D36" s="947" t="s">
        <v>482</v>
      </c>
      <c r="E36" s="948"/>
      <c r="F36" s="659" t="s">
        <v>375</v>
      </c>
      <c r="G36" s="660"/>
      <c r="H36" s="660"/>
      <c r="I36" s="661"/>
      <c r="J36" s="653"/>
      <c r="K36" s="653"/>
      <c r="L36" s="653"/>
      <c r="M36" s="653"/>
      <c r="N36" s="653"/>
      <c r="O36" s="653"/>
      <c r="P36" s="653"/>
      <c r="Q36" s="653"/>
      <c r="R36" s="653"/>
      <c r="S36" s="653"/>
      <c r="T36" s="653"/>
      <c r="U36" s="983" t="s">
        <v>378</v>
      </c>
      <c r="V36" s="984"/>
      <c r="W36" s="624" t="s">
        <v>332</v>
      </c>
      <c r="X36" s="625"/>
      <c r="Y36" s="625"/>
      <c r="Z36" s="625"/>
      <c r="AA36" s="626"/>
      <c r="AB36" s="619"/>
      <c r="AC36" s="647"/>
      <c r="AD36" s="647"/>
      <c r="AE36" s="647"/>
      <c r="AF36" s="624" t="s">
        <v>791</v>
      </c>
      <c r="AG36" s="625"/>
      <c r="AH36" s="625"/>
      <c r="AI36" s="625"/>
      <c r="AJ36" s="626"/>
      <c r="AK36" s="820"/>
      <c r="AL36" s="619"/>
      <c r="AM36" s="624" t="s">
        <v>792</v>
      </c>
      <c r="AN36" s="625"/>
      <c r="AO36" s="625"/>
      <c r="AP36" s="625"/>
      <c r="AQ36" s="626"/>
      <c r="AR36" s="619"/>
      <c r="AS36" s="624" t="s">
        <v>337</v>
      </c>
      <c r="AT36" s="625"/>
      <c r="AU36" s="625"/>
      <c r="AV36" s="624" t="s">
        <v>338</v>
      </c>
      <c r="AW36" s="625"/>
      <c r="AX36" s="625"/>
      <c r="AY36" s="626"/>
      <c r="AZ36" s="624" t="s">
        <v>180</v>
      </c>
      <c r="BA36" s="625"/>
      <c r="BB36" s="625"/>
      <c r="BC36" s="626"/>
      <c r="BD36" s="619"/>
      <c r="BE36" s="619"/>
      <c r="BF36" s="619"/>
      <c r="BG36" s="619"/>
      <c r="BH36" s="619"/>
      <c r="BI36" s="619"/>
      <c r="BJ36" s="619"/>
      <c r="BK36" s="624" t="s">
        <v>181</v>
      </c>
      <c r="BL36" s="625"/>
      <c r="BM36" s="625"/>
      <c r="BN36" s="626"/>
      <c r="BO36" s="619"/>
      <c r="BP36" s="624" t="s">
        <v>392</v>
      </c>
      <c r="BQ36" s="625"/>
      <c r="BR36" s="625"/>
      <c r="BS36" s="625"/>
      <c r="BT36" s="626"/>
      <c r="BU36" s="619"/>
      <c r="BV36" s="647"/>
      <c r="BW36" s="647"/>
      <c r="BX36" s="624" t="s">
        <v>394</v>
      </c>
      <c r="BY36" s="625"/>
      <c r="BZ36" s="625"/>
      <c r="CA36" s="626"/>
      <c r="CB36" s="647"/>
      <c r="CC36" s="647"/>
      <c r="CD36" s="647"/>
      <c r="CE36" s="647"/>
      <c r="CF36" s="647"/>
      <c r="CG36" s="647"/>
      <c r="CH36" s="647"/>
      <c r="CI36" s="647"/>
      <c r="CJ36" s="624" t="s">
        <v>55</v>
      </c>
      <c r="CK36" s="625"/>
      <c r="CL36" s="625"/>
      <c r="CM36" s="625"/>
      <c r="CN36" s="626"/>
      <c r="CO36" s="619"/>
      <c r="CP36" s="657"/>
      <c r="CQ36" s="657"/>
      <c r="CR36" s="607"/>
      <c r="CS36" s="607"/>
      <c r="CT36" s="657"/>
      <c r="CU36" s="657"/>
      <c r="CV36" s="657"/>
      <c r="CW36" s="647"/>
      <c r="CX36" s="624" t="s">
        <v>147</v>
      </c>
      <c r="CY36" s="625"/>
      <c r="CZ36" s="625"/>
      <c r="DA36" s="625"/>
      <c r="DB36" s="626"/>
      <c r="DC36" s="619"/>
      <c r="DD36" s="619"/>
      <c r="DE36" s="619"/>
      <c r="DF36" s="647"/>
      <c r="DG36" s="647"/>
      <c r="DH36" s="624" t="s">
        <v>150</v>
      </c>
      <c r="DI36" s="625"/>
      <c r="DJ36" s="625"/>
      <c r="DK36" s="625"/>
      <c r="DL36" s="626"/>
      <c r="DM36" s="647"/>
      <c r="DN36" s="647"/>
      <c r="DO36" s="647"/>
      <c r="DP36" s="647"/>
      <c r="DQ36" s="624" t="s">
        <v>210</v>
      </c>
      <c r="DR36" s="625"/>
      <c r="DS36" s="625"/>
      <c r="DT36" s="626"/>
      <c r="DU36" s="619"/>
      <c r="DV36" s="619"/>
      <c r="DW36" s="657"/>
      <c r="DX36" s="657"/>
      <c r="DY36" s="607"/>
      <c r="DZ36" s="607"/>
      <c r="EA36" s="607"/>
      <c r="EB36" s="647"/>
      <c r="EC36" s="624" t="s">
        <v>139</v>
      </c>
      <c r="ED36" s="625"/>
      <c r="EE36" s="625"/>
      <c r="EF36" s="625"/>
      <c r="EG36" s="626"/>
      <c r="EH36" s="647"/>
      <c r="EI36" s="647"/>
      <c r="EJ36" s="647"/>
      <c r="EK36" s="647"/>
      <c r="EL36" s="647"/>
      <c r="EM36" s="647"/>
      <c r="EN36" s="647"/>
      <c r="EO36" s="647"/>
      <c r="EP36" s="647"/>
      <c r="EQ36" s="647"/>
      <c r="ER36" s="647"/>
      <c r="ES36" s="647"/>
      <c r="ET36" s="624" t="s">
        <v>170</v>
      </c>
      <c r="EU36" s="625"/>
      <c r="EV36" s="625"/>
      <c r="EW36" s="625" t="s">
        <v>676</v>
      </c>
      <c r="EX36" s="625"/>
      <c r="EY36" s="625"/>
      <c r="EZ36" s="626"/>
      <c r="FA36" s="624" t="s">
        <v>825</v>
      </c>
      <c r="FB36" s="625"/>
      <c r="FC36" s="625"/>
      <c r="FD36" s="625" t="s">
        <v>676</v>
      </c>
      <c r="FE36" s="625"/>
      <c r="FF36" s="625"/>
      <c r="FG36" s="626"/>
      <c r="FH36" s="619"/>
    </row>
    <row r="37" spans="1:165" s="1" customFormat="1" ht="12" customHeight="1">
      <c r="A37" s="5"/>
      <c r="B37" s="5"/>
      <c r="C37" s="5"/>
      <c r="D37" s="5"/>
      <c r="E37" s="5"/>
      <c r="F37" s="14"/>
      <c r="G37" s="14"/>
      <c r="H37" s="14"/>
      <c r="I37" s="14"/>
      <c r="J37" s="14"/>
      <c r="K37" s="14"/>
      <c r="L37" s="14"/>
      <c r="M37" s="14"/>
      <c r="N37" s="14"/>
      <c r="O37" s="14"/>
      <c r="P37" s="14"/>
      <c r="Q37" s="14"/>
      <c r="R37" s="14"/>
      <c r="S37" s="14"/>
      <c r="T37" s="14"/>
      <c r="U37" s="14"/>
      <c r="V37" s="14"/>
      <c r="W37" s="5"/>
      <c r="X37" s="5"/>
      <c r="Y37" s="5"/>
      <c r="Z37" s="5"/>
      <c r="AA37" s="5"/>
      <c r="AB37" s="5"/>
      <c r="AC37" s="5"/>
      <c r="AD37" s="5"/>
      <c r="AE37" s="5"/>
      <c r="AF37" s="5"/>
      <c r="AG37" s="5"/>
      <c r="AH37" s="5"/>
      <c r="AI37" s="5"/>
      <c r="AJ37" s="5"/>
      <c r="AK37" s="5"/>
      <c r="AL37" s="5"/>
      <c r="AM37" s="5"/>
      <c r="AN37" s="5"/>
      <c r="AO37" s="5"/>
      <c r="AP37" s="5"/>
      <c r="AQ37" s="5"/>
      <c r="AR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row>
    <row r="38" spans="1:165" s="1" customFormat="1" ht="26.25" customHeight="1">
      <c r="A38" s="991" t="s">
        <v>1</v>
      </c>
      <c r="B38" s="960" t="s">
        <v>560</v>
      </c>
      <c r="C38" s="995" t="s">
        <v>556</v>
      </c>
      <c r="D38" s="960" t="s">
        <v>372</v>
      </c>
      <c r="E38" s="959"/>
      <c r="F38" s="998" t="s">
        <v>563</v>
      </c>
      <c r="G38" s="998"/>
      <c r="H38" s="998"/>
      <c r="I38" s="998"/>
      <c r="J38" s="998"/>
      <c r="K38" s="998"/>
      <c r="L38" s="998" t="s">
        <v>611</v>
      </c>
      <c r="M38" s="998"/>
      <c r="N38" s="998"/>
      <c r="O38" s="998"/>
      <c r="P38" s="998"/>
      <c r="Q38" s="998"/>
      <c r="R38" s="998"/>
      <c r="S38" s="960" t="s">
        <v>373</v>
      </c>
      <c r="T38" s="960"/>
      <c r="U38" s="985" t="s">
        <v>378</v>
      </c>
      <c r="V38" s="985"/>
      <c r="W38" s="959" t="s">
        <v>386</v>
      </c>
      <c r="X38" s="959"/>
      <c r="Y38" s="959"/>
      <c r="Z38" s="959"/>
      <c r="AA38" s="959"/>
      <c r="AB38" s="959"/>
      <c r="AC38" s="959"/>
      <c r="AD38" s="959"/>
      <c r="AE38" s="959"/>
      <c r="AF38" s="939" t="s">
        <v>575</v>
      </c>
      <c r="AG38" s="940"/>
      <c r="AH38" s="940"/>
      <c r="AI38" s="940"/>
      <c r="AJ38" s="940"/>
      <c r="AK38" s="940"/>
      <c r="AL38" s="941"/>
      <c r="AM38" s="939" t="s">
        <v>800</v>
      </c>
      <c r="AN38" s="940"/>
      <c r="AO38" s="940"/>
      <c r="AP38" s="940"/>
      <c r="AQ38" s="940"/>
      <c r="AR38" s="941"/>
      <c r="AS38" s="959" t="s">
        <v>793</v>
      </c>
      <c r="AT38" s="959"/>
      <c r="AU38" s="959"/>
      <c r="AV38" s="960" t="s">
        <v>234</v>
      </c>
      <c r="AW38" s="959"/>
      <c r="AX38" s="959"/>
      <c r="AY38" s="959"/>
      <c r="AZ38" s="959" t="s">
        <v>175</v>
      </c>
      <c r="BA38" s="959"/>
      <c r="BB38" s="959"/>
      <c r="BC38" s="959"/>
      <c r="BD38" s="963" t="s">
        <v>176</v>
      </c>
      <c r="BE38" s="959" t="s">
        <v>177</v>
      </c>
      <c r="BF38" s="959"/>
      <c r="BG38" s="959"/>
      <c r="BH38" s="959"/>
      <c r="BI38" s="959"/>
      <c r="BJ38" s="959"/>
      <c r="BK38" s="959" t="s">
        <v>183</v>
      </c>
      <c r="BL38" s="959"/>
      <c r="BM38" s="959"/>
      <c r="BN38" s="959"/>
      <c r="BO38" s="959"/>
      <c r="BP38" s="959" t="s">
        <v>437</v>
      </c>
      <c r="BQ38" s="959"/>
      <c r="BR38" s="959"/>
      <c r="BS38" s="959"/>
      <c r="BT38" s="959" t="s">
        <v>438</v>
      </c>
      <c r="BU38" s="959"/>
      <c r="BV38" s="959"/>
      <c r="BW38" s="959"/>
      <c r="BX38" s="959" t="s">
        <v>605</v>
      </c>
      <c r="BY38" s="959"/>
      <c r="BZ38" s="959"/>
      <c r="CA38" s="959"/>
      <c r="CB38" s="959"/>
      <c r="CC38" s="959"/>
      <c r="CD38" s="959"/>
      <c r="CE38" s="959"/>
      <c r="CF38" s="959"/>
      <c r="CG38" s="959"/>
      <c r="CH38" s="959"/>
      <c r="CI38" s="959"/>
      <c r="CJ38" s="976" t="s">
        <v>357</v>
      </c>
      <c r="CK38" s="977"/>
      <c r="CL38" s="977"/>
      <c r="CM38" s="978"/>
      <c r="CN38" s="959" t="s">
        <v>63</v>
      </c>
      <c r="CO38" s="959"/>
      <c r="CP38" s="959"/>
      <c r="CQ38" s="959"/>
      <c r="CR38" s="959"/>
      <c r="CS38" s="959"/>
      <c r="CT38" s="959" t="s">
        <v>362</v>
      </c>
      <c r="CU38" s="959"/>
      <c r="CV38" s="959"/>
      <c r="CW38" s="959"/>
      <c r="CX38" s="995" t="s">
        <v>344</v>
      </c>
      <c r="CY38" s="995"/>
      <c r="CZ38" s="995"/>
      <c r="DA38" s="995"/>
      <c r="DB38" s="995"/>
      <c r="DC38" s="995"/>
      <c r="DD38" s="995"/>
      <c r="DE38" s="995"/>
      <c r="DF38" s="995"/>
      <c r="DG38" s="995"/>
      <c r="DH38" s="995" t="s">
        <v>675</v>
      </c>
      <c r="DI38" s="995"/>
      <c r="DJ38" s="995"/>
      <c r="DK38" s="995"/>
      <c r="DL38" s="995"/>
      <c r="DM38" s="995"/>
      <c r="DN38" s="995"/>
      <c r="DO38" s="995"/>
      <c r="DP38" s="995"/>
      <c r="DQ38" s="960" t="s">
        <v>365</v>
      </c>
      <c r="DR38" s="959"/>
      <c r="DS38" s="959"/>
      <c r="DT38" s="959"/>
      <c r="DU38" s="959" t="s">
        <v>25</v>
      </c>
      <c r="DV38" s="959"/>
      <c r="DW38" s="959"/>
      <c r="DX38" s="959"/>
      <c r="DY38" s="959"/>
      <c r="DZ38" s="959"/>
      <c r="EA38" s="959" t="s">
        <v>29</v>
      </c>
      <c r="EB38" s="959"/>
      <c r="EC38" s="973" t="s">
        <v>132</v>
      </c>
      <c r="ED38" s="973"/>
      <c r="EE38" s="973"/>
      <c r="EF38" s="973"/>
      <c r="EG38" s="974" t="s">
        <v>133</v>
      </c>
      <c r="EH38" s="974"/>
      <c r="EI38" s="974"/>
      <c r="EJ38" s="974"/>
      <c r="EK38" s="627"/>
      <c r="EL38" s="959" t="s">
        <v>136</v>
      </c>
      <c r="EM38" s="959"/>
      <c r="EN38" s="959"/>
      <c r="EO38" s="959"/>
      <c r="EP38" s="959"/>
      <c r="EQ38" s="959"/>
      <c r="ER38" s="959"/>
      <c r="ES38" s="959"/>
      <c r="ET38" s="959" t="s">
        <v>822</v>
      </c>
      <c r="EU38" s="959"/>
      <c r="EV38" s="959"/>
      <c r="EW38" s="959"/>
      <c r="EX38" s="959"/>
      <c r="EY38" s="959"/>
      <c r="EZ38" s="959"/>
      <c r="FA38" s="959" t="s">
        <v>822</v>
      </c>
      <c r="FB38" s="959"/>
      <c r="FC38" s="959"/>
      <c r="FD38" s="959"/>
      <c r="FE38" s="959"/>
      <c r="FF38" s="959"/>
      <c r="FG38" s="959"/>
      <c r="FH38" s="662"/>
    </row>
    <row r="39" spans="1:165" s="1" customFormat="1" ht="29.25" customHeight="1">
      <c r="A39" s="992"/>
      <c r="B39" s="960"/>
      <c r="C39" s="995"/>
      <c r="D39" s="633" t="s">
        <v>552</v>
      </c>
      <c r="E39" s="634" t="s">
        <v>553</v>
      </c>
      <c r="F39" s="635"/>
      <c r="G39" s="636" t="s">
        <v>324</v>
      </c>
      <c r="H39" s="636" t="s">
        <v>325</v>
      </c>
      <c r="I39" s="630" t="s">
        <v>426</v>
      </c>
      <c r="J39" s="636" t="s">
        <v>321</v>
      </c>
      <c r="K39" s="630" t="s">
        <v>557</v>
      </c>
      <c r="L39" s="635"/>
      <c r="M39" s="636" t="s">
        <v>209</v>
      </c>
      <c r="N39" s="636" t="s">
        <v>630</v>
      </c>
      <c r="O39" s="636" t="s">
        <v>631</v>
      </c>
      <c r="P39" s="636" t="s">
        <v>632</v>
      </c>
      <c r="Q39" s="636" t="s">
        <v>322</v>
      </c>
      <c r="R39" s="630" t="s">
        <v>557</v>
      </c>
      <c r="S39" s="629" t="s">
        <v>374</v>
      </c>
      <c r="T39" s="629" t="s">
        <v>483</v>
      </c>
      <c r="U39" s="631" t="s">
        <v>374</v>
      </c>
      <c r="V39" s="663" t="s">
        <v>483</v>
      </c>
      <c r="W39" s="813" t="s">
        <v>2</v>
      </c>
      <c r="X39" s="628" t="s">
        <v>349</v>
      </c>
      <c r="Y39" s="628" t="s">
        <v>350</v>
      </c>
      <c r="Z39" s="628" t="s">
        <v>351</v>
      </c>
      <c r="AA39" s="628" t="s">
        <v>352</v>
      </c>
      <c r="AB39" s="628" t="s">
        <v>353</v>
      </c>
      <c r="AC39" s="824" t="s">
        <v>354</v>
      </c>
      <c r="AD39" s="767" t="s">
        <v>343</v>
      </c>
      <c r="AE39" s="629" t="s">
        <v>557</v>
      </c>
      <c r="AF39" s="815" t="s">
        <v>781</v>
      </c>
      <c r="AG39" s="930" t="s">
        <v>179</v>
      </c>
      <c r="AH39" s="931"/>
      <c r="AI39" s="931"/>
      <c r="AJ39" s="932"/>
      <c r="AK39" s="628" t="s">
        <v>336</v>
      </c>
      <c r="AL39" s="808" t="s">
        <v>557</v>
      </c>
      <c r="AM39" s="811" t="s">
        <v>333</v>
      </c>
      <c r="AN39" s="811" t="s">
        <v>334</v>
      </c>
      <c r="AO39" s="811" t="s">
        <v>335</v>
      </c>
      <c r="AP39" s="811" t="s">
        <v>567</v>
      </c>
      <c r="AQ39" s="811" t="s">
        <v>336</v>
      </c>
      <c r="AR39" s="810" t="s">
        <v>557</v>
      </c>
      <c r="AS39" s="628" t="s">
        <v>232</v>
      </c>
      <c r="AT39" s="628" t="s">
        <v>231</v>
      </c>
      <c r="AU39" s="628" t="s">
        <v>233</v>
      </c>
      <c r="AV39" s="627"/>
      <c r="AW39" s="629" t="s">
        <v>568</v>
      </c>
      <c r="AX39" s="629" t="s">
        <v>569</v>
      </c>
      <c r="AY39" s="629" t="s">
        <v>557</v>
      </c>
      <c r="AZ39" s="627"/>
      <c r="BA39" s="629" t="s">
        <v>237</v>
      </c>
      <c r="BB39" s="629" t="s">
        <v>238</v>
      </c>
      <c r="BC39" s="629" t="s">
        <v>557</v>
      </c>
      <c r="BD39" s="964"/>
      <c r="BE39" s="629" t="s">
        <v>178</v>
      </c>
      <c r="BF39" s="925" t="s">
        <v>179</v>
      </c>
      <c r="BG39" s="926"/>
      <c r="BH39" s="927"/>
      <c r="BI39" s="828" t="s">
        <v>236</v>
      </c>
      <c r="BJ39" s="629" t="s">
        <v>557</v>
      </c>
      <c r="BK39" s="828" t="s">
        <v>839</v>
      </c>
      <c r="BL39" s="828" t="s">
        <v>840</v>
      </c>
      <c r="BM39" s="829" t="s">
        <v>841</v>
      </c>
      <c r="BN39" s="629" t="s">
        <v>236</v>
      </c>
      <c r="BO39" s="629" t="s">
        <v>557</v>
      </c>
      <c r="BP39" s="632"/>
      <c r="BQ39" s="629" t="s">
        <v>237</v>
      </c>
      <c r="BR39" s="629" t="s">
        <v>238</v>
      </c>
      <c r="BS39" s="629" t="s">
        <v>557</v>
      </c>
      <c r="BT39" s="632"/>
      <c r="BU39" s="629" t="s">
        <v>237</v>
      </c>
      <c r="BV39" s="629" t="s">
        <v>238</v>
      </c>
      <c r="BW39" s="629" t="s">
        <v>557</v>
      </c>
      <c r="BX39" s="627"/>
      <c r="BY39" s="629" t="s">
        <v>449</v>
      </c>
      <c r="BZ39" s="628" t="s">
        <v>450</v>
      </c>
      <c r="CA39" s="628" t="s">
        <v>451</v>
      </c>
      <c r="CB39" s="628" t="s">
        <v>453</v>
      </c>
      <c r="CC39" s="629" t="s">
        <v>454</v>
      </c>
      <c r="CD39" s="628" t="s">
        <v>455</v>
      </c>
      <c r="CE39" s="628" t="s">
        <v>456</v>
      </c>
      <c r="CF39" s="628" t="s">
        <v>457</v>
      </c>
      <c r="CG39" s="629" t="s">
        <v>544</v>
      </c>
      <c r="CH39" s="637" t="s">
        <v>339</v>
      </c>
      <c r="CI39" s="638" t="s">
        <v>557</v>
      </c>
      <c r="CJ39" s="632"/>
      <c r="CK39" s="628" t="s">
        <v>355</v>
      </c>
      <c r="CL39" s="628" t="s">
        <v>356</v>
      </c>
      <c r="CM39" s="629" t="s">
        <v>557</v>
      </c>
      <c r="CN39" s="632"/>
      <c r="CO39" s="628" t="s">
        <v>358</v>
      </c>
      <c r="CP39" s="628" t="s">
        <v>359</v>
      </c>
      <c r="CQ39" s="628" t="s">
        <v>360</v>
      </c>
      <c r="CR39" s="628" t="s">
        <v>361</v>
      </c>
      <c r="CS39" s="629" t="s">
        <v>557</v>
      </c>
      <c r="CT39" s="639" t="s">
        <v>363</v>
      </c>
      <c r="CU39" s="639" t="s">
        <v>364</v>
      </c>
      <c r="CV39" s="640" t="s">
        <v>674</v>
      </c>
      <c r="CW39" s="640" t="s">
        <v>364</v>
      </c>
      <c r="CX39" s="628" t="s">
        <v>458</v>
      </c>
      <c r="CY39" s="1009" t="s">
        <v>799</v>
      </c>
      <c r="CZ39" s="1010"/>
      <c r="DA39" s="1010"/>
      <c r="DB39" s="1010"/>
      <c r="DC39" s="1010"/>
      <c r="DD39" s="1010"/>
      <c r="DE39" s="1011"/>
      <c r="DF39" s="818" t="s">
        <v>343</v>
      </c>
      <c r="DG39" s="638" t="s">
        <v>557</v>
      </c>
      <c r="DH39" s="628" t="s">
        <v>340</v>
      </c>
      <c r="DI39" s="628" t="s">
        <v>570</v>
      </c>
      <c r="DJ39" s="629" t="s">
        <v>341</v>
      </c>
      <c r="DK39" s="628" t="s">
        <v>342</v>
      </c>
      <c r="DL39" s="628" t="s">
        <v>142</v>
      </c>
      <c r="DM39" s="628" t="s">
        <v>490</v>
      </c>
      <c r="DN39" s="628" t="s">
        <v>638</v>
      </c>
      <c r="DO39" s="628" t="s">
        <v>343</v>
      </c>
      <c r="DP39" s="638" t="s">
        <v>557</v>
      </c>
      <c r="DQ39" s="632"/>
      <c r="DR39" s="628" t="s">
        <v>355</v>
      </c>
      <c r="DS39" s="628" t="s">
        <v>356</v>
      </c>
      <c r="DT39" s="629" t="s">
        <v>557</v>
      </c>
      <c r="DU39" s="632"/>
      <c r="DV39" s="629" t="s">
        <v>26</v>
      </c>
      <c r="DW39" s="628" t="s">
        <v>366</v>
      </c>
      <c r="DX39" s="629" t="s">
        <v>27</v>
      </c>
      <c r="DY39" s="629" t="s">
        <v>28</v>
      </c>
      <c r="DZ39" s="629" t="s">
        <v>557</v>
      </c>
      <c r="EA39" s="633" t="s">
        <v>552</v>
      </c>
      <c r="EB39" s="634" t="s">
        <v>553</v>
      </c>
      <c r="EC39" s="633" t="s">
        <v>134</v>
      </c>
      <c r="ED39" s="633" t="s">
        <v>484</v>
      </c>
      <c r="EE39" s="633" t="s">
        <v>485</v>
      </c>
      <c r="EF39" s="633" t="s">
        <v>557</v>
      </c>
      <c r="EG39" s="634" t="s">
        <v>134</v>
      </c>
      <c r="EH39" s="634" t="s">
        <v>484</v>
      </c>
      <c r="EI39" s="634" t="s">
        <v>485</v>
      </c>
      <c r="EJ39" s="634" t="s">
        <v>557</v>
      </c>
      <c r="EK39" s="627"/>
      <c r="EL39" s="641" t="s">
        <v>135</v>
      </c>
      <c r="EM39" s="642" t="s">
        <v>633</v>
      </c>
      <c r="EN39" s="642" t="s">
        <v>634</v>
      </c>
      <c r="EO39" s="642" t="s">
        <v>635</v>
      </c>
      <c r="EP39" s="642" t="s">
        <v>636</v>
      </c>
      <c r="EQ39" s="642" t="s">
        <v>637</v>
      </c>
      <c r="ER39" s="642" t="s">
        <v>348</v>
      </c>
      <c r="ES39" s="629" t="s">
        <v>557</v>
      </c>
      <c r="ET39" s="628" t="s">
        <v>212</v>
      </c>
      <c r="EU39" s="629" t="s">
        <v>171</v>
      </c>
      <c r="EV39" s="628" t="s">
        <v>371</v>
      </c>
      <c r="EW39" s="628" t="s">
        <v>640</v>
      </c>
      <c r="EX39" s="628" t="s">
        <v>213</v>
      </c>
      <c r="EY39" s="629" t="s">
        <v>557</v>
      </c>
      <c r="EZ39" s="628" t="s">
        <v>461</v>
      </c>
      <c r="FA39" s="826" t="s">
        <v>212</v>
      </c>
      <c r="FB39" s="827" t="s">
        <v>171</v>
      </c>
      <c r="FC39" s="826" t="s">
        <v>371</v>
      </c>
      <c r="FD39" s="826" t="s">
        <v>640</v>
      </c>
      <c r="FE39" s="826" t="s">
        <v>213</v>
      </c>
      <c r="FF39" s="827" t="s">
        <v>557</v>
      </c>
      <c r="FG39" s="826" t="s">
        <v>461</v>
      </c>
      <c r="FH39" s="662"/>
    </row>
    <row r="40" spans="1:165" s="1" customFormat="1" ht="12" customHeight="1">
      <c r="A40" s="990" t="s">
        <v>555</v>
      </c>
      <c r="B40" s="924">
        <v>7</v>
      </c>
      <c r="C40" s="987">
        <v>2495</v>
      </c>
      <c r="D40" s="952">
        <v>1076.2</v>
      </c>
      <c r="E40" s="952">
        <v>1207.75</v>
      </c>
      <c r="F40" s="986"/>
      <c r="G40" s="924">
        <v>2</v>
      </c>
      <c r="H40" s="924">
        <v>1</v>
      </c>
      <c r="I40" s="924">
        <v>4</v>
      </c>
      <c r="J40" s="924">
        <v>0</v>
      </c>
      <c r="K40" s="924">
        <v>0</v>
      </c>
      <c r="L40" s="986"/>
      <c r="M40" s="924">
        <v>0</v>
      </c>
      <c r="N40" s="924">
        <v>0</v>
      </c>
      <c r="O40" s="924">
        <v>0</v>
      </c>
      <c r="P40" s="924">
        <v>2</v>
      </c>
      <c r="Q40" s="924">
        <v>1</v>
      </c>
      <c r="R40" s="924">
        <v>4</v>
      </c>
      <c r="S40" s="982">
        <v>38.214285714285715</v>
      </c>
      <c r="T40" s="982">
        <v>27.666666666666668</v>
      </c>
      <c r="U40" s="982">
        <v>11.571428571428569</v>
      </c>
      <c r="V40" s="982">
        <v>1.2625</v>
      </c>
      <c r="W40" s="971">
        <v>7</v>
      </c>
      <c r="X40" s="924">
        <v>4</v>
      </c>
      <c r="Y40" s="924">
        <v>0</v>
      </c>
      <c r="Z40" s="924">
        <v>0</v>
      </c>
      <c r="AA40" s="924">
        <v>1</v>
      </c>
      <c r="AB40" s="924">
        <v>0</v>
      </c>
      <c r="AC40" s="981">
        <v>2</v>
      </c>
      <c r="AD40" s="924">
        <v>0</v>
      </c>
      <c r="AE40" s="924">
        <v>0</v>
      </c>
      <c r="AF40" s="928">
        <v>5</v>
      </c>
      <c r="AG40" s="935">
        <v>0</v>
      </c>
      <c r="AH40" s="933">
        <v>5</v>
      </c>
      <c r="AI40" s="933">
        <v>0</v>
      </c>
      <c r="AJ40" s="933">
        <v>0</v>
      </c>
      <c r="AK40" s="936">
        <v>2</v>
      </c>
      <c r="AL40" s="936">
        <v>0</v>
      </c>
      <c r="AM40" s="924">
        <v>0</v>
      </c>
      <c r="AN40" s="924">
        <v>5</v>
      </c>
      <c r="AO40" s="924">
        <v>0</v>
      </c>
      <c r="AP40" s="924">
        <v>0</v>
      </c>
      <c r="AQ40" s="924">
        <v>2</v>
      </c>
      <c r="AR40" s="924">
        <v>0</v>
      </c>
      <c r="AS40" s="972">
        <v>353.66666666666669</v>
      </c>
      <c r="AT40" s="1001">
        <v>12317.833333333334</v>
      </c>
      <c r="AU40" s="1001">
        <v>4507.5</v>
      </c>
      <c r="AV40" s="962"/>
      <c r="AW40" s="924">
        <v>6</v>
      </c>
      <c r="AX40" s="924">
        <v>0</v>
      </c>
      <c r="AY40" s="924">
        <v>1</v>
      </c>
      <c r="AZ40" s="962"/>
      <c r="BA40" s="924">
        <v>7</v>
      </c>
      <c r="BB40" s="924">
        <v>0</v>
      </c>
      <c r="BC40" s="924">
        <v>0</v>
      </c>
      <c r="BD40" s="961">
        <v>62.142857142857146</v>
      </c>
      <c r="BE40" s="953">
        <v>7</v>
      </c>
      <c r="BF40" s="962">
        <v>2</v>
      </c>
      <c r="BG40" s="967">
        <v>5</v>
      </c>
      <c r="BH40" s="967">
        <v>0</v>
      </c>
      <c r="BI40" s="945">
        <v>0</v>
      </c>
      <c r="BJ40" s="945">
        <v>0</v>
      </c>
      <c r="BK40" s="924">
        <v>2</v>
      </c>
      <c r="BL40" s="924">
        <v>5</v>
      </c>
      <c r="BM40" s="924">
        <v>0</v>
      </c>
      <c r="BN40" s="924">
        <v>0</v>
      </c>
      <c r="BO40" s="924">
        <v>0</v>
      </c>
      <c r="BP40" s="975"/>
      <c r="BQ40" s="924">
        <v>7</v>
      </c>
      <c r="BR40" s="924">
        <v>0</v>
      </c>
      <c r="BS40" s="924">
        <v>0</v>
      </c>
      <c r="BT40" s="975"/>
      <c r="BU40" s="924">
        <v>0</v>
      </c>
      <c r="BV40" s="924">
        <v>6</v>
      </c>
      <c r="BW40" s="924">
        <v>1</v>
      </c>
      <c r="BX40" s="962"/>
      <c r="BY40" s="924">
        <v>0</v>
      </c>
      <c r="BZ40" s="924">
        <v>2</v>
      </c>
      <c r="CA40" s="924">
        <v>0</v>
      </c>
      <c r="CB40" s="924">
        <v>1</v>
      </c>
      <c r="CC40" s="924">
        <v>2</v>
      </c>
      <c r="CD40" s="924">
        <v>1</v>
      </c>
      <c r="CE40" s="924">
        <v>0</v>
      </c>
      <c r="CF40" s="924">
        <v>1</v>
      </c>
      <c r="CG40" s="924">
        <v>0</v>
      </c>
      <c r="CH40" s="924">
        <v>0</v>
      </c>
      <c r="CI40" s="924">
        <v>0</v>
      </c>
      <c r="CJ40" s="975"/>
      <c r="CK40" s="924">
        <v>7</v>
      </c>
      <c r="CL40" s="924">
        <v>0</v>
      </c>
      <c r="CM40" s="924">
        <v>0</v>
      </c>
      <c r="CN40" s="975"/>
      <c r="CO40" s="924">
        <v>1</v>
      </c>
      <c r="CP40" s="924">
        <v>5</v>
      </c>
      <c r="CQ40" s="924">
        <v>1</v>
      </c>
      <c r="CR40" s="924">
        <v>0</v>
      </c>
      <c r="CS40" s="953">
        <v>0</v>
      </c>
      <c r="CT40" s="972">
        <v>46</v>
      </c>
      <c r="CU40" s="972">
        <v>9</v>
      </c>
      <c r="CV40" s="972">
        <v>72</v>
      </c>
      <c r="CW40" s="972">
        <v>65</v>
      </c>
      <c r="CX40" s="953">
        <v>6</v>
      </c>
      <c r="CY40" s="956">
        <v>6</v>
      </c>
      <c r="CZ40" s="957">
        <v>0</v>
      </c>
      <c r="DA40" s="957">
        <v>0</v>
      </c>
      <c r="DB40" s="957">
        <v>0</v>
      </c>
      <c r="DC40" s="957">
        <v>0</v>
      </c>
      <c r="DD40" s="957">
        <v>0</v>
      </c>
      <c r="DE40" s="957">
        <v>0</v>
      </c>
      <c r="DF40" s="945">
        <v>1</v>
      </c>
      <c r="DG40" s="945">
        <v>0</v>
      </c>
      <c r="DH40" s="924">
        <v>6</v>
      </c>
      <c r="DI40" s="924">
        <v>0</v>
      </c>
      <c r="DJ40" s="924">
        <v>5</v>
      </c>
      <c r="DK40" s="924">
        <v>3</v>
      </c>
      <c r="DL40" s="924">
        <v>3</v>
      </c>
      <c r="DM40" s="924">
        <v>1</v>
      </c>
      <c r="DN40" s="924">
        <v>5</v>
      </c>
      <c r="DO40" s="924">
        <v>1</v>
      </c>
      <c r="DP40" s="924">
        <v>0</v>
      </c>
      <c r="DQ40" s="975"/>
      <c r="DR40" s="924">
        <v>7</v>
      </c>
      <c r="DS40" s="924">
        <v>0</v>
      </c>
      <c r="DT40" s="924">
        <v>0</v>
      </c>
      <c r="DU40" s="975"/>
      <c r="DV40" s="924">
        <v>4</v>
      </c>
      <c r="DW40" s="924">
        <v>2</v>
      </c>
      <c r="DX40" s="924">
        <v>1</v>
      </c>
      <c r="DY40" s="924">
        <v>0</v>
      </c>
      <c r="DZ40" s="953">
        <v>0</v>
      </c>
      <c r="EA40" s="924">
        <v>1</v>
      </c>
      <c r="EB40" s="924">
        <v>2</v>
      </c>
      <c r="EC40" s="972">
        <v>131</v>
      </c>
      <c r="ED40" s="924">
        <v>7</v>
      </c>
      <c r="EE40" s="924">
        <v>0</v>
      </c>
      <c r="EF40" s="924">
        <v>0</v>
      </c>
      <c r="EG40" s="972">
        <v>42</v>
      </c>
      <c r="EH40" s="924">
        <v>5</v>
      </c>
      <c r="EI40" s="924">
        <v>1</v>
      </c>
      <c r="EJ40" s="924">
        <v>1</v>
      </c>
      <c r="EK40" s="643"/>
      <c r="EL40" s="924">
        <v>3</v>
      </c>
      <c r="EM40" s="924">
        <v>0</v>
      </c>
      <c r="EN40" s="924">
        <v>0</v>
      </c>
      <c r="EO40" s="924">
        <v>0</v>
      </c>
      <c r="EP40" s="924">
        <v>3</v>
      </c>
      <c r="EQ40" s="924">
        <v>0</v>
      </c>
      <c r="ER40" s="924">
        <v>1</v>
      </c>
      <c r="ES40" s="924">
        <v>0</v>
      </c>
      <c r="ET40" s="924">
        <v>5</v>
      </c>
      <c r="EU40" s="924">
        <v>2</v>
      </c>
      <c r="EV40" s="924">
        <v>6</v>
      </c>
      <c r="EW40" s="924">
        <v>4</v>
      </c>
      <c r="EX40" s="924">
        <v>0</v>
      </c>
      <c r="EY40" s="924">
        <v>0</v>
      </c>
      <c r="EZ40" s="924">
        <v>7</v>
      </c>
      <c r="FA40" s="924">
        <v>8</v>
      </c>
      <c r="FB40" s="924">
        <v>8</v>
      </c>
      <c r="FC40" s="924">
        <v>4</v>
      </c>
      <c r="FD40" s="924">
        <v>0</v>
      </c>
      <c r="FE40" s="924">
        <v>15</v>
      </c>
      <c r="FF40" s="924">
        <v>14</v>
      </c>
      <c r="FG40" s="924">
        <v>6</v>
      </c>
      <c r="FH40" s="646"/>
    </row>
    <row r="41" spans="1:165" s="1" customFormat="1" ht="12" customHeight="1">
      <c r="A41" s="990"/>
      <c r="B41" s="924"/>
      <c r="C41" s="987"/>
      <c r="D41" s="952"/>
      <c r="E41" s="952"/>
      <c r="F41" s="986"/>
      <c r="G41" s="924"/>
      <c r="H41" s="924"/>
      <c r="I41" s="924"/>
      <c r="J41" s="924"/>
      <c r="K41" s="924"/>
      <c r="L41" s="986"/>
      <c r="M41" s="924"/>
      <c r="N41" s="924"/>
      <c r="O41" s="924"/>
      <c r="P41" s="924"/>
      <c r="Q41" s="924"/>
      <c r="R41" s="924"/>
      <c r="S41" s="982"/>
      <c r="T41" s="982"/>
      <c r="U41" s="982"/>
      <c r="V41" s="982"/>
      <c r="W41" s="971"/>
      <c r="X41" s="924"/>
      <c r="Y41" s="924"/>
      <c r="Z41" s="924"/>
      <c r="AA41" s="924"/>
      <c r="AB41" s="924"/>
      <c r="AC41" s="981"/>
      <c r="AD41" s="924"/>
      <c r="AE41" s="924"/>
      <c r="AF41" s="929"/>
      <c r="AG41" s="935"/>
      <c r="AH41" s="934"/>
      <c r="AI41" s="934"/>
      <c r="AJ41" s="934"/>
      <c r="AK41" s="937"/>
      <c r="AL41" s="937"/>
      <c r="AM41" s="924"/>
      <c r="AN41" s="924"/>
      <c r="AO41" s="924"/>
      <c r="AP41" s="924"/>
      <c r="AQ41" s="924"/>
      <c r="AR41" s="924"/>
      <c r="AS41" s="972"/>
      <c r="AT41" s="1002"/>
      <c r="AU41" s="1002"/>
      <c r="AV41" s="962"/>
      <c r="AW41" s="924"/>
      <c r="AX41" s="924"/>
      <c r="AY41" s="924"/>
      <c r="AZ41" s="962"/>
      <c r="BA41" s="924"/>
      <c r="BB41" s="924"/>
      <c r="BC41" s="924"/>
      <c r="BD41" s="961"/>
      <c r="BE41" s="955"/>
      <c r="BF41" s="962"/>
      <c r="BG41" s="968"/>
      <c r="BH41" s="968"/>
      <c r="BI41" s="946"/>
      <c r="BJ41" s="946"/>
      <c r="BK41" s="924"/>
      <c r="BL41" s="924"/>
      <c r="BM41" s="924"/>
      <c r="BN41" s="924"/>
      <c r="BO41" s="924"/>
      <c r="BP41" s="975"/>
      <c r="BQ41" s="924"/>
      <c r="BR41" s="924"/>
      <c r="BS41" s="924"/>
      <c r="BT41" s="975"/>
      <c r="BU41" s="924"/>
      <c r="BV41" s="924"/>
      <c r="BW41" s="924"/>
      <c r="BX41" s="962"/>
      <c r="BY41" s="924"/>
      <c r="BZ41" s="924"/>
      <c r="CA41" s="924"/>
      <c r="CB41" s="924"/>
      <c r="CC41" s="924"/>
      <c r="CD41" s="924"/>
      <c r="CE41" s="924"/>
      <c r="CF41" s="924"/>
      <c r="CG41" s="924"/>
      <c r="CH41" s="924"/>
      <c r="CI41" s="924"/>
      <c r="CJ41" s="975"/>
      <c r="CK41" s="924"/>
      <c r="CL41" s="924"/>
      <c r="CM41" s="924"/>
      <c r="CN41" s="975"/>
      <c r="CO41" s="924"/>
      <c r="CP41" s="924"/>
      <c r="CQ41" s="924"/>
      <c r="CR41" s="924"/>
      <c r="CS41" s="955"/>
      <c r="CT41" s="972"/>
      <c r="CU41" s="972"/>
      <c r="CV41" s="972"/>
      <c r="CW41" s="972"/>
      <c r="CX41" s="955"/>
      <c r="CY41" s="956"/>
      <c r="CZ41" s="958"/>
      <c r="DA41" s="958"/>
      <c r="DB41" s="958"/>
      <c r="DC41" s="958"/>
      <c r="DD41" s="958"/>
      <c r="DE41" s="958"/>
      <c r="DF41" s="946"/>
      <c r="DG41" s="946"/>
      <c r="DH41" s="924"/>
      <c r="DI41" s="924"/>
      <c r="DJ41" s="924"/>
      <c r="DK41" s="924"/>
      <c r="DL41" s="924"/>
      <c r="DM41" s="924"/>
      <c r="DN41" s="924"/>
      <c r="DO41" s="924"/>
      <c r="DP41" s="924"/>
      <c r="DQ41" s="975"/>
      <c r="DR41" s="924"/>
      <c r="DS41" s="924"/>
      <c r="DT41" s="924"/>
      <c r="DU41" s="975"/>
      <c r="DV41" s="924"/>
      <c r="DW41" s="924"/>
      <c r="DX41" s="924"/>
      <c r="DY41" s="924"/>
      <c r="DZ41" s="955"/>
      <c r="EA41" s="924"/>
      <c r="EB41" s="924"/>
      <c r="EC41" s="972"/>
      <c r="ED41" s="924"/>
      <c r="EE41" s="924"/>
      <c r="EF41" s="924"/>
      <c r="EG41" s="972"/>
      <c r="EH41" s="924"/>
      <c r="EI41" s="924"/>
      <c r="EJ41" s="924"/>
      <c r="EK41" s="643"/>
      <c r="EL41" s="924"/>
      <c r="EM41" s="924"/>
      <c r="EN41" s="924"/>
      <c r="EO41" s="924"/>
      <c r="EP41" s="924"/>
      <c r="EQ41" s="924"/>
      <c r="ER41" s="924"/>
      <c r="ES41" s="924"/>
      <c r="ET41" s="924"/>
      <c r="EU41" s="924"/>
      <c r="EV41" s="924"/>
      <c r="EW41" s="924"/>
      <c r="EX41" s="924"/>
      <c r="EY41" s="924"/>
      <c r="EZ41" s="924"/>
      <c r="FA41" s="924"/>
      <c r="FB41" s="924"/>
      <c r="FC41" s="924"/>
      <c r="FD41" s="924"/>
      <c r="FE41" s="924"/>
      <c r="FF41" s="924"/>
      <c r="FG41" s="924"/>
      <c r="FH41" s="646"/>
    </row>
    <row r="42" spans="1:165" s="1" customFormat="1" ht="12" customHeight="1">
      <c r="A42" s="990" t="s">
        <v>432</v>
      </c>
      <c r="B42" s="924">
        <v>14</v>
      </c>
      <c r="C42" s="987">
        <v>993</v>
      </c>
      <c r="D42" s="952">
        <v>1083.1111111111111</v>
      </c>
      <c r="E42" s="952">
        <v>1126</v>
      </c>
      <c r="F42" s="986"/>
      <c r="G42" s="924">
        <v>0</v>
      </c>
      <c r="H42" s="924">
        <v>5</v>
      </c>
      <c r="I42" s="924">
        <v>9</v>
      </c>
      <c r="J42" s="924">
        <v>0</v>
      </c>
      <c r="K42" s="924">
        <v>0</v>
      </c>
      <c r="L42" s="986"/>
      <c r="M42" s="924">
        <v>0</v>
      </c>
      <c r="N42" s="924">
        <v>1</v>
      </c>
      <c r="O42" s="924">
        <v>4</v>
      </c>
      <c r="P42" s="924">
        <v>1</v>
      </c>
      <c r="Q42" s="924">
        <v>2</v>
      </c>
      <c r="R42" s="924">
        <v>6</v>
      </c>
      <c r="S42" s="982">
        <v>39.630714285714284</v>
      </c>
      <c r="T42" s="982">
        <v>28.4375</v>
      </c>
      <c r="U42" s="982">
        <v>12.897692307692306</v>
      </c>
      <c r="V42" s="982">
        <v>0.4375</v>
      </c>
      <c r="W42" s="971">
        <v>13</v>
      </c>
      <c r="X42" s="924">
        <v>7</v>
      </c>
      <c r="Y42" s="924">
        <v>1</v>
      </c>
      <c r="Z42" s="924">
        <v>1</v>
      </c>
      <c r="AA42" s="924">
        <v>0</v>
      </c>
      <c r="AB42" s="924">
        <v>0</v>
      </c>
      <c r="AC42" s="924">
        <v>4</v>
      </c>
      <c r="AD42" s="980">
        <v>1</v>
      </c>
      <c r="AE42" s="924">
        <v>0</v>
      </c>
      <c r="AF42" s="928">
        <v>9</v>
      </c>
      <c r="AG42" s="935">
        <v>1</v>
      </c>
      <c r="AH42" s="933">
        <v>2</v>
      </c>
      <c r="AI42" s="933">
        <v>5</v>
      </c>
      <c r="AJ42" s="933">
        <v>1</v>
      </c>
      <c r="AK42" s="936">
        <v>5</v>
      </c>
      <c r="AL42" s="936">
        <v>0</v>
      </c>
      <c r="AM42" s="924">
        <v>1</v>
      </c>
      <c r="AN42" s="924">
        <v>2</v>
      </c>
      <c r="AO42" s="924">
        <v>6</v>
      </c>
      <c r="AP42" s="924">
        <v>1</v>
      </c>
      <c r="AQ42" s="924">
        <v>6</v>
      </c>
      <c r="AR42" s="924">
        <v>0</v>
      </c>
      <c r="AS42" s="972">
        <v>72.214285714285708</v>
      </c>
      <c r="AT42" s="1001">
        <v>1887</v>
      </c>
      <c r="AU42" s="1001">
        <v>663.07142857142856</v>
      </c>
      <c r="AV42" s="962"/>
      <c r="AW42" s="924">
        <v>12</v>
      </c>
      <c r="AX42" s="924">
        <v>1</v>
      </c>
      <c r="AY42" s="924">
        <v>1</v>
      </c>
      <c r="AZ42" s="962"/>
      <c r="BA42" s="924">
        <v>14</v>
      </c>
      <c r="BB42" s="924">
        <v>0</v>
      </c>
      <c r="BC42" s="924">
        <v>0</v>
      </c>
      <c r="BD42" s="961">
        <v>61.571428571428569</v>
      </c>
      <c r="BE42" s="953">
        <v>13</v>
      </c>
      <c r="BF42" s="962">
        <v>2</v>
      </c>
      <c r="BG42" s="967">
        <v>11</v>
      </c>
      <c r="BH42" s="967">
        <v>0</v>
      </c>
      <c r="BI42" s="945">
        <v>1</v>
      </c>
      <c r="BJ42" s="945">
        <v>0</v>
      </c>
      <c r="BK42" s="924">
        <v>2</v>
      </c>
      <c r="BL42" s="924">
        <v>11</v>
      </c>
      <c r="BM42" s="924">
        <v>0</v>
      </c>
      <c r="BN42" s="924">
        <v>1</v>
      </c>
      <c r="BO42" s="924">
        <v>0</v>
      </c>
      <c r="BP42" s="975"/>
      <c r="BQ42" s="924">
        <v>13</v>
      </c>
      <c r="BR42" s="924">
        <v>1</v>
      </c>
      <c r="BS42" s="924">
        <v>0</v>
      </c>
      <c r="BT42" s="975"/>
      <c r="BU42" s="924">
        <v>1</v>
      </c>
      <c r="BV42" s="924">
        <v>11</v>
      </c>
      <c r="BW42" s="924">
        <v>2</v>
      </c>
      <c r="BX42" s="962"/>
      <c r="BY42" s="924">
        <v>0</v>
      </c>
      <c r="BZ42" s="924">
        <v>2</v>
      </c>
      <c r="CA42" s="924">
        <v>0</v>
      </c>
      <c r="CB42" s="924">
        <v>10</v>
      </c>
      <c r="CC42" s="924">
        <v>1</v>
      </c>
      <c r="CD42" s="924">
        <v>1</v>
      </c>
      <c r="CE42" s="924">
        <v>0</v>
      </c>
      <c r="CF42" s="924">
        <v>0</v>
      </c>
      <c r="CG42" s="924">
        <v>0</v>
      </c>
      <c r="CH42" s="924">
        <v>0</v>
      </c>
      <c r="CI42" s="924">
        <v>0</v>
      </c>
      <c r="CJ42" s="975"/>
      <c r="CK42" s="924">
        <v>14</v>
      </c>
      <c r="CL42" s="924">
        <v>0</v>
      </c>
      <c r="CM42" s="924">
        <v>0</v>
      </c>
      <c r="CN42" s="975"/>
      <c r="CO42" s="924">
        <v>2</v>
      </c>
      <c r="CP42" s="924">
        <v>9</v>
      </c>
      <c r="CQ42" s="924">
        <v>3</v>
      </c>
      <c r="CR42" s="924">
        <v>0</v>
      </c>
      <c r="CS42" s="953">
        <v>0</v>
      </c>
      <c r="CT42" s="972">
        <v>14</v>
      </c>
      <c r="CU42" s="972">
        <v>2</v>
      </c>
      <c r="CV42" s="972">
        <v>8</v>
      </c>
      <c r="CW42" s="972">
        <v>8</v>
      </c>
      <c r="CX42" s="953">
        <v>14</v>
      </c>
      <c r="CY42" s="956">
        <v>11</v>
      </c>
      <c r="CZ42" s="957">
        <v>0</v>
      </c>
      <c r="DA42" s="957">
        <v>2</v>
      </c>
      <c r="DB42" s="957">
        <v>0</v>
      </c>
      <c r="DC42" s="957">
        <v>1</v>
      </c>
      <c r="DD42" s="957">
        <v>0</v>
      </c>
      <c r="DE42" s="957">
        <v>0</v>
      </c>
      <c r="DF42" s="945">
        <v>0</v>
      </c>
      <c r="DG42" s="945">
        <v>0</v>
      </c>
      <c r="DH42" s="924">
        <v>11</v>
      </c>
      <c r="DI42" s="924">
        <v>2</v>
      </c>
      <c r="DJ42" s="924">
        <v>9</v>
      </c>
      <c r="DK42" s="924">
        <v>0</v>
      </c>
      <c r="DL42" s="924">
        <v>3</v>
      </c>
      <c r="DM42" s="924">
        <v>2</v>
      </c>
      <c r="DN42" s="924">
        <v>9</v>
      </c>
      <c r="DO42" s="924">
        <v>0</v>
      </c>
      <c r="DP42" s="924">
        <v>0</v>
      </c>
      <c r="DQ42" s="975"/>
      <c r="DR42" s="924">
        <v>13</v>
      </c>
      <c r="DS42" s="924">
        <v>1</v>
      </c>
      <c r="DT42" s="924">
        <v>0</v>
      </c>
      <c r="DU42" s="975"/>
      <c r="DV42" s="924">
        <v>10</v>
      </c>
      <c r="DW42" s="924">
        <v>1</v>
      </c>
      <c r="DX42" s="924">
        <v>2</v>
      </c>
      <c r="DY42" s="924">
        <v>0</v>
      </c>
      <c r="DZ42" s="953">
        <v>0</v>
      </c>
      <c r="EA42" s="924">
        <v>1</v>
      </c>
      <c r="EB42" s="924">
        <v>0</v>
      </c>
      <c r="EC42" s="972">
        <v>163</v>
      </c>
      <c r="ED42" s="924">
        <v>14</v>
      </c>
      <c r="EE42" s="924">
        <v>0</v>
      </c>
      <c r="EF42" s="924">
        <v>0</v>
      </c>
      <c r="EG42" s="972">
        <v>25</v>
      </c>
      <c r="EH42" s="924">
        <v>9</v>
      </c>
      <c r="EI42" s="924">
        <v>2</v>
      </c>
      <c r="EJ42" s="924">
        <v>3</v>
      </c>
      <c r="EK42" s="643"/>
      <c r="EL42" s="924">
        <v>6</v>
      </c>
      <c r="EM42" s="924">
        <v>1</v>
      </c>
      <c r="EN42" s="924">
        <v>2</v>
      </c>
      <c r="EO42" s="924">
        <v>1</v>
      </c>
      <c r="EP42" s="924">
        <v>3</v>
      </c>
      <c r="EQ42" s="924">
        <v>0</v>
      </c>
      <c r="ER42" s="924">
        <v>1</v>
      </c>
      <c r="ES42" s="924">
        <v>0</v>
      </c>
      <c r="ET42" s="924">
        <v>11</v>
      </c>
      <c r="EU42" s="924">
        <v>2</v>
      </c>
      <c r="EV42" s="924">
        <v>10</v>
      </c>
      <c r="EW42" s="924">
        <v>8</v>
      </c>
      <c r="EX42" s="924">
        <v>0</v>
      </c>
      <c r="EY42" s="924">
        <v>0</v>
      </c>
      <c r="EZ42" s="924">
        <v>14</v>
      </c>
      <c r="FA42" s="924">
        <v>11</v>
      </c>
      <c r="FB42" s="924">
        <v>17</v>
      </c>
      <c r="FC42" s="924">
        <v>6</v>
      </c>
      <c r="FD42" s="924">
        <v>0</v>
      </c>
      <c r="FE42" s="924">
        <v>22</v>
      </c>
      <c r="FF42" s="924">
        <v>16</v>
      </c>
      <c r="FG42" s="924">
        <v>12</v>
      </c>
      <c r="FH42" s="646"/>
    </row>
    <row r="43" spans="1:165" s="1" customFormat="1" ht="12" customHeight="1">
      <c r="A43" s="990"/>
      <c r="B43" s="924"/>
      <c r="C43" s="987"/>
      <c r="D43" s="952"/>
      <c r="E43" s="952"/>
      <c r="F43" s="986"/>
      <c r="G43" s="924"/>
      <c r="H43" s="924"/>
      <c r="I43" s="924"/>
      <c r="J43" s="924"/>
      <c r="K43" s="924"/>
      <c r="L43" s="986"/>
      <c r="M43" s="924"/>
      <c r="N43" s="924"/>
      <c r="O43" s="924"/>
      <c r="P43" s="924"/>
      <c r="Q43" s="924"/>
      <c r="R43" s="924"/>
      <c r="S43" s="982"/>
      <c r="T43" s="982"/>
      <c r="U43" s="982"/>
      <c r="V43" s="982"/>
      <c r="W43" s="971"/>
      <c r="X43" s="924"/>
      <c r="Y43" s="924"/>
      <c r="Z43" s="924"/>
      <c r="AA43" s="924"/>
      <c r="AB43" s="924"/>
      <c r="AC43" s="924"/>
      <c r="AD43" s="980"/>
      <c r="AE43" s="924"/>
      <c r="AF43" s="929"/>
      <c r="AG43" s="935"/>
      <c r="AH43" s="934"/>
      <c r="AI43" s="934"/>
      <c r="AJ43" s="934"/>
      <c r="AK43" s="937"/>
      <c r="AL43" s="937"/>
      <c r="AM43" s="924"/>
      <c r="AN43" s="924"/>
      <c r="AO43" s="924"/>
      <c r="AP43" s="924"/>
      <c r="AQ43" s="924"/>
      <c r="AR43" s="924"/>
      <c r="AS43" s="972"/>
      <c r="AT43" s="1002"/>
      <c r="AU43" s="1002"/>
      <c r="AV43" s="962"/>
      <c r="AW43" s="924"/>
      <c r="AX43" s="924"/>
      <c r="AY43" s="924"/>
      <c r="AZ43" s="962"/>
      <c r="BA43" s="924"/>
      <c r="BB43" s="924"/>
      <c r="BC43" s="924"/>
      <c r="BD43" s="961"/>
      <c r="BE43" s="955"/>
      <c r="BF43" s="962"/>
      <c r="BG43" s="968"/>
      <c r="BH43" s="968"/>
      <c r="BI43" s="946"/>
      <c r="BJ43" s="946"/>
      <c r="BK43" s="924"/>
      <c r="BL43" s="924"/>
      <c r="BM43" s="924"/>
      <c r="BN43" s="924"/>
      <c r="BO43" s="924"/>
      <c r="BP43" s="975"/>
      <c r="BQ43" s="924"/>
      <c r="BR43" s="924"/>
      <c r="BS43" s="924"/>
      <c r="BT43" s="975"/>
      <c r="BU43" s="924"/>
      <c r="BV43" s="924"/>
      <c r="BW43" s="924"/>
      <c r="BX43" s="962"/>
      <c r="BY43" s="924"/>
      <c r="BZ43" s="924"/>
      <c r="CA43" s="924"/>
      <c r="CB43" s="924"/>
      <c r="CC43" s="924"/>
      <c r="CD43" s="924"/>
      <c r="CE43" s="924"/>
      <c r="CF43" s="924"/>
      <c r="CG43" s="924"/>
      <c r="CH43" s="924"/>
      <c r="CI43" s="924"/>
      <c r="CJ43" s="975"/>
      <c r="CK43" s="924"/>
      <c r="CL43" s="924"/>
      <c r="CM43" s="924"/>
      <c r="CN43" s="975"/>
      <c r="CO43" s="924"/>
      <c r="CP43" s="924"/>
      <c r="CQ43" s="924"/>
      <c r="CR43" s="924"/>
      <c r="CS43" s="955"/>
      <c r="CT43" s="972"/>
      <c r="CU43" s="972"/>
      <c r="CV43" s="972"/>
      <c r="CW43" s="972"/>
      <c r="CX43" s="955"/>
      <c r="CY43" s="956"/>
      <c r="CZ43" s="958"/>
      <c r="DA43" s="958"/>
      <c r="DB43" s="958"/>
      <c r="DC43" s="958"/>
      <c r="DD43" s="958"/>
      <c r="DE43" s="958"/>
      <c r="DF43" s="946"/>
      <c r="DG43" s="946"/>
      <c r="DH43" s="924"/>
      <c r="DI43" s="924"/>
      <c r="DJ43" s="924"/>
      <c r="DK43" s="924"/>
      <c r="DL43" s="924"/>
      <c r="DM43" s="924"/>
      <c r="DN43" s="924"/>
      <c r="DO43" s="924"/>
      <c r="DP43" s="924"/>
      <c r="DQ43" s="975"/>
      <c r="DR43" s="924"/>
      <c r="DS43" s="924"/>
      <c r="DT43" s="924"/>
      <c r="DU43" s="975"/>
      <c r="DV43" s="924"/>
      <c r="DW43" s="924"/>
      <c r="DX43" s="924"/>
      <c r="DY43" s="924"/>
      <c r="DZ43" s="955"/>
      <c r="EA43" s="924"/>
      <c r="EB43" s="924"/>
      <c r="EC43" s="972"/>
      <c r="ED43" s="924"/>
      <c r="EE43" s="924"/>
      <c r="EF43" s="924"/>
      <c r="EG43" s="972"/>
      <c r="EH43" s="924"/>
      <c r="EI43" s="924"/>
      <c r="EJ43" s="924"/>
      <c r="EK43" s="643"/>
      <c r="EL43" s="924"/>
      <c r="EM43" s="924"/>
      <c r="EN43" s="924"/>
      <c r="EO43" s="924"/>
      <c r="EP43" s="924"/>
      <c r="EQ43" s="924"/>
      <c r="ER43" s="924"/>
      <c r="ES43" s="924"/>
      <c r="ET43" s="924"/>
      <c r="EU43" s="924"/>
      <c r="EV43" s="924"/>
      <c r="EW43" s="924"/>
      <c r="EX43" s="924"/>
      <c r="EY43" s="924"/>
      <c r="EZ43" s="924"/>
      <c r="FA43" s="924"/>
      <c r="FB43" s="924"/>
      <c r="FC43" s="924"/>
      <c r="FD43" s="924"/>
      <c r="FE43" s="924"/>
      <c r="FF43" s="924"/>
      <c r="FG43" s="924"/>
      <c r="FH43" s="646"/>
    </row>
    <row r="44" spans="1:165" s="1" customFormat="1" ht="12" customHeight="1">
      <c r="A44" s="990" t="s">
        <v>433</v>
      </c>
      <c r="B44" s="924">
        <v>32</v>
      </c>
      <c r="C44" s="987">
        <v>1189</v>
      </c>
      <c r="D44" s="952">
        <v>964.33333333333337</v>
      </c>
      <c r="E44" s="952">
        <v>1008.0869565217391</v>
      </c>
      <c r="F44" s="986"/>
      <c r="G44" s="924">
        <v>1</v>
      </c>
      <c r="H44" s="924">
        <v>8</v>
      </c>
      <c r="I44" s="924">
        <v>22</v>
      </c>
      <c r="J44" s="924">
        <v>1</v>
      </c>
      <c r="K44" s="924">
        <v>0</v>
      </c>
      <c r="L44" s="986"/>
      <c r="M44" s="924">
        <v>0</v>
      </c>
      <c r="N44" s="924">
        <v>5</v>
      </c>
      <c r="O44" s="924">
        <v>7</v>
      </c>
      <c r="P44" s="924">
        <v>5</v>
      </c>
      <c r="Q44" s="924">
        <v>6</v>
      </c>
      <c r="R44" s="924">
        <v>9</v>
      </c>
      <c r="S44" s="982">
        <v>39.974375000000002</v>
      </c>
      <c r="T44" s="982">
        <v>27.558181818181819</v>
      </c>
      <c r="U44" s="982">
        <v>32.657600000000002</v>
      </c>
      <c r="V44" s="982">
        <v>3.7122222222222216</v>
      </c>
      <c r="W44" s="971">
        <v>31</v>
      </c>
      <c r="X44" s="924">
        <v>16</v>
      </c>
      <c r="Y44" s="924">
        <v>1</v>
      </c>
      <c r="Z44" s="924">
        <v>0</v>
      </c>
      <c r="AA44" s="924">
        <v>4</v>
      </c>
      <c r="AB44" s="924">
        <v>0</v>
      </c>
      <c r="AC44" s="924">
        <v>10</v>
      </c>
      <c r="AD44" s="980">
        <v>1</v>
      </c>
      <c r="AE44" s="924">
        <v>0</v>
      </c>
      <c r="AF44" s="928">
        <v>18</v>
      </c>
      <c r="AG44" s="935">
        <v>1</v>
      </c>
      <c r="AH44" s="933">
        <v>6</v>
      </c>
      <c r="AI44" s="933">
        <v>11</v>
      </c>
      <c r="AJ44" s="933">
        <v>0</v>
      </c>
      <c r="AK44" s="936">
        <v>12</v>
      </c>
      <c r="AL44" s="936">
        <v>2</v>
      </c>
      <c r="AM44" s="924">
        <v>1</v>
      </c>
      <c r="AN44" s="924">
        <v>6</v>
      </c>
      <c r="AO44" s="924">
        <v>13</v>
      </c>
      <c r="AP44" s="924">
        <v>0</v>
      </c>
      <c r="AQ44" s="924">
        <v>12</v>
      </c>
      <c r="AR44" s="924">
        <v>2</v>
      </c>
      <c r="AS44" s="972">
        <v>34.464285714285715</v>
      </c>
      <c r="AT44" s="1001">
        <v>912.65384615384619</v>
      </c>
      <c r="AU44" s="1001">
        <v>329.19230769230768</v>
      </c>
      <c r="AV44" s="962"/>
      <c r="AW44" s="924">
        <v>28</v>
      </c>
      <c r="AX44" s="924">
        <v>3</v>
      </c>
      <c r="AY44" s="924">
        <v>1</v>
      </c>
      <c r="AZ44" s="962"/>
      <c r="BA44" s="924">
        <v>31</v>
      </c>
      <c r="BB44" s="924">
        <v>1</v>
      </c>
      <c r="BC44" s="924">
        <v>0</v>
      </c>
      <c r="BD44" s="961">
        <v>62.032258064516128</v>
      </c>
      <c r="BE44" s="953">
        <v>29</v>
      </c>
      <c r="BF44" s="962">
        <v>9</v>
      </c>
      <c r="BG44" s="967">
        <v>20</v>
      </c>
      <c r="BH44" s="967">
        <v>0</v>
      </c>
      <c r="BI44" s="945">
        <v>1</v>
      </c>
      <c r="BJ44" s="945">
        <v>2</v>
      </c>
      <c r="BK44" s="924">
        <v>9</v>
      </c>
      <c r="BL44" s="924">
        <v>21</v>
      </c>
      <c r="BM44" s="924">
        <v>0</v>
      </c>
      <c r="BN44" s="924">
        <v>1</v>
      </c>
      <c r="BO44" s="924">
        <v>2</v>
      </c>
      <c r="BP44" s="975"/>
      <c r="BQ44" s="924">
        <v>31</v>
      </c>
      <c r="BR44" s="924">
        <v>1</v>
      </c>
      <c r="BS44" s="924">
        <v>0</v>
      </c>
      <c r="BT44" s="975"/>
      <c r="BU44" s="924">
        <v>2</v>
      </c>
      <c r="BV44" s="924">
        <v>30</v>
      </c>
      <c r="BW44" s="924">
        <v>0</v>
      </c>
      <c r="BX44" s="962"/>
      <c r="BY44" s="924">
        <v>1</v>
      </c>
      <c r="BZ44" s="924">
        <v>3</v>
      </c>
      <c r="CA44" s="924">
        <v>0</v>
      </c>
      <c r="CB44" s="924">
        <v>20</v>
      </c>
      <c r="CC44" s="924">
        <v>6</v>
      </c>
      <c r="CD44" s="924">
        <v>1</v>
      </c>
      <c r="CE44" s="924">
        <v>0</v>
      </c>
      <c r="CF44" s="924">
        <v>0</v>
      </c>
      <c r="CG44" s="924">
        <v>0</v>
      </c>
      <c r="CH44" s="924">
        <v>1</v>
      </c>
      <c r="CI44" s="924">
        <v>0</v>
      </c>
      <c r="CJ44" s="975"/>
      <c r="CK44" s="924">
        <v>32</v>
      </c>
      <c r="CL44" s="924">
        <v>0</v>
      </c>
      <c r="CM44" s="924">
        <v>0</v>
      </c>
      <c r="CN44" s="975"/>
      <c r="CO44" s="924">
        <v>12</v>
      </c>
      <c r="CP44" s="924">
        <v>17</v>
      </c>
      <c r="CQ44" s="924">
        <v>3</v>
      </c>
      <c r="CR44" s="924">
        <v>0</v>
      </c>
      <c r="CS44" s="953">
        <v>0</v>
      </c>
      <c r="CT44" s="972">
        <v>16</v>
      </c>
      <c r="CU44" s="972">
        <v>7</v>
      </c>
      <c r="CV44" s="972">
        <v>11</v>
      </c>
      <c r="CW44" s="972">
        <v>11</v>
      </c>
      <c r="CX44" s="953">
        <v>29</v>
      </c>
      <c r="CY44" s="956">
        <v>20</v>
      </c>
      <c r="CZ44" s="957">
        <v>1</v>
      </c>
      <c r="DA44" s="957">
        <v>4</v>
      </c>
      <c r="DB44" s="957">
        <v>1</v>
      </c>
      <c r="DC44" s="957">
        <v>0</v>
      </c>
      <c r="DD44" s="957">
        <v>0</v>
      </c>
      <c r="DE44" s="957">
        <v>3</v>
      </c>
      <c r="DF44" s="945">
        <v>2</v>
      </c>
      <c r="DG44" s="945">
        <v>1</v>
      </c>
      <c r="DH44" s="924">
        <v>20</v>
      </c>
      <c r="DI44" s="924">
        <v>3</v>
      </c>
      <c r="DJ44" s="924">
        <v>14</v>
      </c>
      <c r="DK44" s="924">
        <v>1</v>
      </c>
      <c r="DL44" s="924">
        <v>1</v>
      </c>
      <c r="DM44" s="924">
        <v>2</v>
      </c>
      <c r="DN44" s="924">
        <v>18</v>
      </c>
      <c r="DO44" s="924">
        <v>2</v>
      </c>
      <c r="DP44" s="924">
        <v>1</v>
      </c>
      <c r="DQ44" s="975"/>
      <c r="DR44" s="924">
        <v>30</v>
      </c>
      <c r="DS44" s="924">
        <v>2</v>
      </c>
      <c r="DT44" s="924">
        <v>0</v>
      </c>
      <c r="DU44" s="975"/>
      <c r="DV44" s="924">
        <v>22</v>
      </c>
      <c r="DW44" s="924">
        <v>5</v>
      </c>
      <c r="DX44" s="924">
        <v>1</v>
      </c>
      <c r="DY44" s="924">
        <v>0</v>
      </c>
      <c r="DZ44" s="953">
        <v>2</v>
      </c>
      <c r="EA44" s="924">
        <v>0</v>
      </c>
      <c r="EB44" s="924">
        <v>0</v>
      </c>
      <c r="EC44" s="972">
        <v>160</v>
      </c>
      <c r="ED44" s="924">
        <v>31</v>
      </c>
      <c r="EE44" s="924">
        <v>0</v>
      </c>
      <c r="EF44" s="924">
        <v>1</v>
      </c>
      <c r="EG44" s="972">
        <v>31</v>
      </c>
      <c r="EH44" s="924">
        <v>15</v>
      </c>
      <c r="EI44" s="924">
        <v>0</v>
      </c>
      <c r="EJ44" s="924">
        <v>17</v>
      </c>
      <c r="EK44" s="643"/>
      <c r="EL44" s="924">
        <v>16</v>
      </c>
      <c r="EM44" s="924">
        <v>1</v>
      </c>
      <c r="EN44" s="924">
        <v>4</v>
      </c>
      <c r="EO44" s="924">
        <v>4</v>
      </c>
      <c r="EP44" s="924">
        <v>2</v>
      </c>
      <c r="EQ44" s="924">
        <v>1</v>
      </c>
      <c r="ER44" s="924">
        <v>3</v>
      </c>
      <c r="ES44" s="924">
        <v>1</v>
      </c>
      <c r="ET44" s="924">
        <v>5</v>
      </c>
      <c r="EU44" s="924">
        <v>5</v>
      </c>
      <c r="EV44" s="924">
        <v>21</v>
      </c>
      <c r="EW44" s="924">
        <v>15</v>
      </c>
      <c r="EX44" s="924">
        <v>5</v>
      </c>
      <c r="EY44" s="924">
        <v>0</v>
      </c>
      <c r="EZ44" s="924">
        <v>28</v>
      </c>
      <c r="FA44" s="924">
        <v>22</v>
      </c>
      <c r="FB44" s="924">
        <v>21</v>
      </c>
      <c r="FC44" s="924">
        <v>16</v>
      </c>
      <c r="FD44" s="924">
        <v>1</v>
      </c>
      <c r="FE44" s="924">
        <v>68</v>
      </c>
      <c r="FF44" s="924">
        <v>11</v>
      </c>
      <c r="FG44" s="924">
        <v>30</v>
      </c>
      <c r="FH44" s="646"/>
    </row>
    <row r="45" spans="1:165" s="1" customFormat="1" ht="12" customHeight="1">
      <c r="A45" s="990"/>
      <c r="B45" s="924"/>
      <c r="C45" s="987"/>
      <c r="D45" s="952"/>
      <c r="E45" s="952"/>
      <c r="F45" s="986"/>
      <c r="G45" s="924"/>
      <c r="H45" s="924"/>
      <c r="I45" s="924"/>
      <c r="J45" s="924"/>
      <c r="K45" s="924"/>
      <c r="L45" s="986"/>
      <c r="M45" s="924"/>
      <c r="N45" s="924"/>
      <c r="O45" s="924"/>
      <c r="P45" s="924"/>
      <c r="Q45" s="924"/>
      <c r="R45" s="924"/>
      <c r="S45" s="982"/>
      <c r="T45" s="982"/>
      <c r="U45" s="982"/>
      <c r="V45" s="982"/>
      <c r="W45" s="971"/>
      <c r="X45" s="924"/>
      <c r="Y45" s="924"/>
      <c r="Z45" s="924"/>
      <c r="AA45" s="924"/>
      <c r="AB45" s="924"/>
      <c r="AC45" s="924"/>
      <c r="AD45" s="980"/>
      <c r="AE45" s="924"/>
      <c r="AF45" s="929"/>
      <c r="AG45" s="935"/>
      <c r="AH45" s="934"/>
      <c r="AI45" s="934"/>
      <c r="AJ45" s="934"/>
      <c r="AK45" s="937"/>
      <c r="AL45" s="937"/>
      <c r="AM45" s="924"/>
      <c r="AN45" s="924"/>
      <c r="AO45" s="924"/>
      <c r="AP45" s="924"/>
      <c r="AQ45" s="924"/>
      <c r="AR45" s="924"/>
      <c r="AS45" s="972"/>
      <c r="AT45" s="1002"/>
      <c r="AU45" s="1002"/>
      <c r="AV45" s="962"/>
      <c r="AW45" s="924"/>
      <c r="AX45" s="924"/>
      <c r="AY45" s="924"/>
      <c r="AZ45" s="962"/>
      <c r="BA45" s="924"/>
      <c r="BB45" s="924"/>
      <c r="BC45" s="924"/>
      <c r="BD45" s="961"/>
      <c r="BE45" s="955"/>
      <c r="BF45" s="962"/>
      <c r="BG45" s="968"/>
      <c r="BH45" s="968"/>
      <c r="BI45" s="946"/>
      <c r="BJ45" s="946"/>
      <c r="BK45" s="924"/>
      <c r="BL45" s="924"/>
      <c r="BM45" s="924"/>
      <c r="BN45" s="924"/>
      <c r="BO45" s="924"/>
      <c r="BP45" s="975"/>
      <c r="BQ45" s="924"/>
      <c r="BR45" s="924"/>
      <c r="BS45" s="924"/>
      <c r="BT45" s="975"/>
      <c r="BU45" s="924"/>
      <c r="BV45" s="924"/>
      <c r="BW45" s="924"/>
      <c r="BX45" s="962"/>
      <c r="BY45" s="924"/>
      <c r="BZ45" s="924"/>
      <c r="CA45" s="924"/>
      <c r="CB45" s="924"/>
      <c r="CC45" s="924"/>
      <c r="CD45" s="924"/>
      <c r="CE45" s="924"/>
      <c r="CF45" s="924"/>
      <c r="CG45" s="924"/>
      <c r="CH45" s="924"/>
      <c r="CI45" s="924"/>
      <c r="CJ45" s="975"/>
      <c r="CK45" s="924"/>
      <c r="CL45" s="924"/>
      <c r="CM45" s="924"/>
      <c r="CN45" s="975"/>
      <c r="CO45" s="924"/>
      <c r="CP45" s="924"/>
      <c r="CQ45" s="924"/>
      <c r="CR45" s="924"/>
      <c r="CS45" s="955"/>
      <c r="CT45" s="972"/>
      <c r="CU45" s="972"/>
      <c r="CV45" s="972"/>
      <c r="CW45" s="972"/>
      <c r="CX45" s="955"/>
      <c r="CY45" s="956"/>
      <c r="CZ45" s="958"/>
      <c r="DA45" s="958"/>
      <c r="DB45" s="958"/>
      <c r="DC45" s="958"/>
      <c r="DD45" s="958"/>
      <c r="DE45" s="958"/>
      <c r="DF45" s="946"/>
      <c r="DG45" s="946"/>
      <c r="DH45" s="924"/>
      <c r="DI45" s="924"/>
      <c r="DJ45" s="924"/>
      <c r="DK45" s="924"/>
      <c r="DL45" s="924"/>
      <c r="DM45" s="924"/>
      <c r="DN45" s="924"/>
      <c r="DO45" s="924"/>
      <c r="DP45" s="924"/>
      <c r="DQ45" s="975"/>
      <c r="DR45" s="924"/>
      <c r="DS45" s="924"/>
      <c r="DT45" s="924"/>
      <c r="DU45" s="975"/>
      <c r="DV45" s="924"/>
      <c r="DW45" s="924"/>
      <c r="DX45" s="924"/>
      <c r="DY45" s="924"/>
      <c r="DZ45" s="955"/>
      <c r="EA45" s="924"/>
      <c r="EB45" s="924"/>
      <c r="EC45" s="972"/>
      <c r="ED45" s="924"/>
      <c r="EE45" s="924"/>
      <c r="EF45" s="924"/>
      <c r="EG45" s="972"/>
      <c r="EH45" s="924"/>
      <c r="EI45" s="924"/>
      <c r="EJ45" s="924"/>
      <c r="EK45" s="643"/>
      <c r="EL45" s="924"/>
      <c r="EM45" s="924"/>
      <c r="EN45" s="924"/>
      <c r="EO45" s="924"/>
      <c r="EP45" s="924"/>
      <c r="EQ45" s="924"/>
      <c r="ER45" s="924"/>
      <c r="ES45" s="924"/>
      <c r="ET45" s="924"/>
      <c r="EU45" s="924"/>
      <c r="EV45" s="924"/>
      <c r="EW45" s="924"/>
      <c r="EX45" s="924"/>
      <c r="EY45" s="924"/>
      <c r="EZ45" s="924"/>
      <c r="FA45" s="924"/>
      <c r="FB45" s="924"/>
      <c r="FC45" s="924"/>
      <c r="FD45" s="924"/>
      <c r="FE45" s="924"/>
      <c r="FF45" s="924"/>
      <c r="FG45" s="924"/>
      <c r="FH45" s="646"/>
    </row>
    <row r="46" spans="1:165" s="1" customFormat="1" ht="12" customHeight="1">
      <c r="A46" s="990" t="s">
        <v>434</v>
      </c>
      <c r="B46" s="924">
        <v>243</v>
      </c>
      <c r="C46" s="987">
        <v>3783</v>
      </c>
      <c r="D46" s="952">
        <v>1178.5540540540539</v>
      </c>
      <c r="E46" s="952">
        <v>1080.6351351351352</v>
      </c>
      <c r="F46" s="986"/>
      <c r="G46" s="924">
        <v>25</v>
      </c>
      <c r="H46" s="924">
        <v>60</v>
      </c>
      <c r="I46" s="924">
        <v>143</v>
      </c>
      <c r="J46" s="924">
        <v>7</v>
      </c>
      <c r="K46" s="924">
        <v>8</v>
      </c>
      <c r="L46" s="986"/>
      <c r="M46" s="924">
        <v>11</v>
      </c>
      <c r="N46" s="924">
        <v>23</v>
      </c>
      <c r="O46" s="924">
        <v>49</v>
      </c>
      <c r="P46" s="924">
        <v>25</v>
      </c>
      <c r="Q46" s="924">
        <v>35</v>
      </c>
      <c r="R46" s="924">
        <v>100</v>
      </c>
      <c r="S46" s="982">
        <v>39.907345132743359</v>
      </c>
      <c r="T46" s="982">
        <v>25.549130434782612</v>
      </c>
      <c r="U46" s="982">
        <v>19.208958333333321</v>
      </c>
      <c r="V46" s="982">
        <v>6.3556862745098055</v>
      </c>
      <c r="W46" s="971">
        <v>216</v>
      </c>
      <c r="X46" s="924">
        <v>79</v>
      </c>
      <c r="Y46" s="924">
        <v>21</v>
      </c>
      <c r="Z46" s="924">
        <v>24</v>
      </c>
      <c r="AA46" s="924">
        <v>22</v>
      </c>
      <c r="AB46" s="924">
        <v>6</v>
      </c>
      <c r="AC46" s="924">
        <v>64</v>
      </c>
      <c r="AD46" s="980">
        <v>19</v>
      </c>
      <c r="AE46" s="924">
        <v>8</v>
      </c>
      <c r="AF46" s="928">
        <v>135</v>
      </c>
      <c r="AG46" s="935">
        <v>8</v>
      </c>
      <c r="AH46" s="933">
        <v>39</v>
      </c>
      <c r="AI46" s="933">
        <v>84</v>
      </c>
      <c r="AJ46" s="933">
        <v>4</v>
      </c>
      <c r="AK46" s="936">
        <v>99</v>
      </c>
      <c r="AL46" s="936">
        <v>9</v>
      </c>
      <c r="AM46" s="924">
        <v>8</v>
      </c>
      <c r="AN46" s="924">
        <v>40</v>
      </c>
      <c r="AO46" s="924">
        <v>88</v>
      </c>
      <c r="AP46" s="924">
        <v>9</v>
      </c>
      <c r="AQ46" s="924">
        <v>100</v>
      </c>
      <c r="AR46" s="924">
        <v>9</v>
      </c>
      <c r="AS46" s="972">
        <v>14.864628820960698</v>
      </c>
      <c r="AT46" s="1001">
        <v>337.69082125603865</v>
      </c>
      <c r="AU46" s="1001">
        <v>151.14285714285714</v>
      </c>
      <c r="AV46" s="962"/>
      <c r="AW46" s="924">
        <v>156</v>
      </c>
      <c r="AX46" s="924">
        <v>56</v>
      </c>
      <c r="AY46" s="924">
        <v>31</v>
      </c>
      <c r="AZ46" s="962"/>
      <c r="BA46" s="924">
        <v>201</v>
      </c>
      <c r="BB46" s="924">
        <v>36</v>
      </c>
      <c r="BC46" s="924">
        <v>6</v>
      </c>
      <c r="BD46" s="961">
        <v>62.336734693877553</v>
      </c>
      <c r="BE46" s="953">
        <v>197</v>
      </c>
      <c r="BF46" s="962">
        <v>49</v>
      </c>
      <c r="BG46" s="967">
        <v>132</v>
      </c>
      <c r="BH46" s="967">
        <v>16</v>
      </c>
      <c r="BI46" s="945">
        <v>32</v>
      </c>
      <c r="BJ46" s="945">
        <v>14</v>
      </c>
      <c r="BK46" s="924">
        <v>49</v>
      </c>
      <c r="BL46" s="924">
        <v>138</v>
      </c>
      <c r="BM46" s="924">
        <v>18</v>
      </c>
      <c r="BN46" s="924">
        <v>32</v>
      </c>
      <c r="BO46" s="924">
        <v>14</v>
      </c>
      <c r="BP46" s="975"/>
      <c r="BQ46" s="924">
        <v>194</v>
      </c>
      <c r="BR46" s="924">
        <v>46</v>
      </c>
      <c r="BS46" s="924">
        <v>3</v>
      </c>
      <c r="BT46" s="975"/>
      <c r="BU46" s="924">
        <v>27</v>
      </c>
      <c r="BV46" s="924">
        <v>175</v>
      </c>
      <c r="BW46" s="924">
        <v>41</v>
      </c>
      <c r="BX46" s="962"/>
      <c r="BY46" s="924">
        <v>1</v>
      </c>
      <c r="BZ46" s="924">
        <v>31</v>
      </c>
      <c r="CA46" s="924">
        <v>4</v>
      </c>
      <c r="CB46" s="924">
        <v>106</v>
      </c>
      <c r="CC46" s="924">
        <v>60</v>
      </c>
      <c r="CD46" s="924">
        <v>6</v>
      </c>
      <c r="CE46" s="924">
        <v>1</v>
      </c>
      <c r="CF46" s="924">
        <v>15</v>
      </c>
      <c r="CG46" s="924">
        <v>1</v>
      </c>
      <c r="CH46" s="924">
        <v>15</v>
      </c>
      <c r="CI46" s="924">
        <v>3</v>
      </c>
      <c r="CJ46" s="975"/>
      <c r="CK46" s="924">
        <v>193</v>
      </c>
      <c r="CL46" s="924">
        <v>47</v>
      </c>
      <c r="CM46" s="924">
        <v>3</v>
      </c>
      <c r="CN46" s="975"/>
      <c r="CO46" s="924">
        <v>90</v>
      </c>
      <c r="CP46" s="924">
        <v>80</v>
      </c>
      <c r="CQ46" s="924">
        <v>10</v>
      </c>
      <c r="CR46" s="924">
        <v>5</v>
      </c>
      <c r="CS46" s="953">
        <v>8</v>
      </c>
      <c r="CT46" s="972">
        <v>34</v>
      </c>
      <c r="CU46" s="972">
        <v>8</v>
      </c>
      <c r="CV46" s="972">
        <v>40</v>
      </c>
      <c r="CW46" s="972">
        <v>40</v>
      </c>
      <c r="CX46" s="953">
        <v>151</v>
      </c>
      <c r="CY46" s="956">
        <v>118</v>
      </c>
      <c r="CZ46" s="957">
        <v>7</v>
      </c>
      <c r="DA46" s="957">
        <v>8</v>
      </c>
      <c r="DB46" s="957">
        <v>1</v>
      </c>
      <c r="DC46" s="957">
        <v>5</v>
      </c>
      <c r="DD46" s="957">
        <v>2</v>
      </c>
      <c r="DE46" s="957">
        <v>10</v>
      </c>
      <c r="DF46" s="945">
        <v>81</v>
      </c>
      <c r="DG46" s="945">
        <v>11</v>
      </c>
      <c r="DH46" s="924">
        <v>119</v>
      </c>
      <c r="DI46" s="924">
        <v>18</v>
      </c>
      <c r="DJ46" s="924">
        <v>43</v>
      </c>
      <c r="DK46" s="924">
        <v>4</v>
      </c>
      <c r="DL46" s="924">
        <v>30</v>
      </c>
      <c r="DM46" s="924">
        <v>22</v>
      </c>
      <c r="DN46" s="924">
        <v>54</v>
      </c>
      <c r="DO46" s="924">
        <v>81</v>
      </c>
      <c r="DP46" s="924">
        <v>11</v>
      </c>
      <c r="DQ46" s="975"/>
      <c r="DR46" s="924">
        <v>153</v>
      </c>
      <c r="DS46" s="924">
        <v>86</v>
      </c>
      <c r="DT46" s="924">
        <v>4</v>
      </c>
      <c r="DU46" s="975"/>
      <c r="DV46" s="924">
        <v>107</v>
      </c>
      <c r="DW46" s="924">
        <v>27</v>
      </c>
      <c r="DX46" s="924">
        <v>6</v>
      </c>
      <c r="DY46" s="924">
        <v>3</v>
      </c>
      <c r="DZ46" s="953">
        <v>10</v>
      </c>
      <c r="EA46" s="924">
        <v>4</v>
      </c>
      <c r="EB46" s="924">
        <v>9</v>
      </c>
      <c r="EC46" s="972">
        <v>567</v>
      </c>
      <c r="ED46" s="924">
        <v>199</v>
      </c>
      <c r="EE46" s="924">
        <v>7</v>
      </c>
      <c r="EF46" s="924">
        <v>37</v>
      </c>
      <c r="EG46" s="972">
        <v>190</v>
      </c>
      <c r="EH46" s="924">
        <v>112</v>
      </c>
      <c r="EI46" s="924">
        <v>19</v>
      </c>
      <c r="EJ46" s="924">
        <v>112</v>
      </c>
      <c r="EK46" s="643"/>
      <c r="EL46" s="924">
        <v>105</v>
      </c>
      <c r="EM46" s="924">
        <v>0</v>
      </c>
      <c r="EN46" s="924">
        <v>8</v>
      </c>
      <c r="EO46" s="924">
        <v>22</v>
      </c>
      <c r="EP46" s="924">
        <v>20</v>
      </c>
      <c r="EQ46" s="924">
        <v>5</v>
      </c>
      <c r="ER46" s="924">
        <v>57</v>
      </c>
      <c r="ES46" s="924">
        <v>26</v>
      </c>
      <c r="ET46" s="924">
        <v>51</v>
      </c>
      <c r="EU46" s="924">
        <v>23</v>
      </c>
      <c r="EV46" s="924">
        <v>77</v>
      </c>
      <c r="EW46" s="924">
        <v>44</v>
      </c>
      <c r="EX46" s="924">
        <v>95</v>
      </c>
      <c r="EY46" s="924">
        <v>10</v>
      </c>
      <c r="EZ46" s="924">
        <v>142</v>
      </c>
      <c r="FA46" s="924">
        <v>85</v>
      </c>
      <c r="FB46" s="924">
        <v>73</v>
      </c>
      <c r="FC46" s="924">
        <v>111</v>
      </c>
      <c r="FD46" s="924">
        <v>14</v>
      </c>
      <c r="FE46" s="924">
        <v>586</v>
      </c>
      <c r="FF46" s="924">
        <v>37</v>
      </c>
      <c r="FG46" s="924">
        <v>211</v>
      </c>
      <c r="FH46" s="646"/>
    </row>
    <row r="47" spans="1:165" s="1" customFormat="1" ht="12" customHeight="1">
      <c r="A47" s="990"/>
      <c r="B47" s="924"/>
      <c r="C47" s="987"/>
      <c r="D47" s="952"/>
      <c r="E47" s="952"/>
      <c r="F47" s="986"/>
      <c r="G47" s="924"/>
      <c r="H47" s="924"/>
      <c r="I47" s="924"/>
      <c r="J47" s="924"/>
      <c r="K47" s="924"/>
      <c r="L47" s="986"/>
      <c r="M47" s="924"/>
      <c r="N47" s="924"/>
      <c r="O47" s="924"/>
      <c r="P47" s="924"/>
      <c r="Q47" s="924"/>
      <c r="R47" s="924"/>
      <c r="S47" s="982"/>
      <c r="T47" s="982"/>
      <c r="U47" s="982"/>
      <c r="V47" s="982"/>
      <c r="W47" s="971"/>
      <c r="X47" s="924"/>
      <c r="Y47" s="924"/>
      <c r="Z47" s="924"/>
      <c r="AA47" s="924"/>
      <c r="AB47" s="924"/>
      <c r="AC47" s="924"/>
      <c r="AD47" s="980"/>
      <c r="AE47" s="924"/>
      <c r="AF47" s="929"/>
      <c r="AG47" s="935"/>
      <c r="AH47" s="934"/>
      <c r="AI47" s="934"/>
      <c r="AJ47" s="934"/>
      <c r="AK47" s="937"/>
      <c r="AL47" s="937"/>
      <c r="AM47" s="924"/>
      <c r="AN47" s="924"/>
      <c r="AO47" s="924"/>
      <c r="AP47" s="924"/>
      <c r="AQ47" s="924"/>
      <c r="AR47" s="924"/>
      <c r="AS47" s="972"/>
      <c r="AT47" s="1002"/>
      <c r="AU47" s="1002"/>
      <c r="AV47" s="962"/>
      <c r="AW47" s="924"/>
      <c r="AX47" s="924"/>
      <c r="AY47" s="924"/>
      <c r="AZ47" s="962"/>
      <c r="BA47" s="924"/>
      <c r="BB47" s="924"/>
      <c r="BC47" s="924"/>
      <c r="BD47" s="961"/>
      <c r="BE47" s="955"/>
      <c r="BF47" s="962"/>
      <c r="BG47" s="968"/>
      <c r="BH47" s="968"/>
      <c r="BI47" s="946"/>
      <c r="BJ47" s="946"/>
      <c r="BK47" s="924"/>
      <c r="BL47" s="924"/>
      <c r="BM47" s="924"/>
      <c r="BN47" s="924"/>
      <c r="BO47" s="924"/>
      <c r="BP47" s="975"/>
      <c r="BQ47" s="924"/>
      <c r="BR47" s="924"/>
      <c r="BS47" s="924"/>
      <c r="BT47" s="975"/>
      <c r="BU47" s="924"/>
      <c r="BV47" s="924"/>
      <c r="BW47" s="924"/>
      <c r="BX47" s="962"/>
      <c r="BY47" s="924"/>
      <c r="BZ47" s="924"/>
      <c r="CA47" s="924"/>
      <c r="CB47" s="924"/>
      <c r="CC47" s="924"/>
      <c r="CD47" s="924"/>
      <c r="CE47" s="924"/>
      <c r="CF47" s="924"/>
      <c r="CG47" s="924"/>
      <c r="CH47" s="924"/>
      <c r="CI47" s="924"/>
      <c r="CJ47" s="975"/>
      <c r="CK47" s="924"/>
      <c r="CL47" s="924"/>
      <c r="CM47" s="924"/>
      <c r="CN47" s="975"/>
      <c r="CO47" s="924"/>
      <c r="CP47" s="924"/>
      <c r="CQ47" s="924"/>
      <c r="CR47" s="924"/>
      <c r="CS47" s="955"/>
      <c r="CT47" s="972"/>
      <c r="CU47" s="972"/>
      <c r="CV47" s="972"/>
      <c r="CW47" s="972"/>
      <c r="CX47" s="955"/>
      <c r="CY47" s="956"/>
      <c r="CZ47" s="958"/>
      <c r="DA47" s="958"/>
      <c r="DB47" s="958"/>
      <c r="DC47" s="958"/>
      <c r="DD47" s="958"/>
      <c r="DE47" s="958"/>
      <c r="DF47" s="946"/>
      <c r="DG47" s="946"/>
      <c r="DH47" s="924"/>
      <c r="DI47" s="924"/>
      <c r="DJ47" s="924"/>
      <c r="DK47" s="924"/>
      <c r="DL47" s="924"/>
      <c r="DM47" s="924"/>
      <c r="DN47" s="924"/>
      <c r="DO47" s="924"/>
      <c r="DP47" s="924"/>
      <c r="DQ47" s="975"/>
      <c r="DR47" s="924"/>
      <c r="DS47" s="924"/>
      <c r="DT47" s="924"/>
      <c r="DU47" s="975"/>
      <c r="DV47" s="924"/>
      <c r="DW47" s="924"/>
      <c r="DX47" s="924"/>
      <c r="DY47" s="924"/>
      <c r="DZ47" s="955"/>
      <c r="EA47" s="924"/>
      <c r="EB47" s="924"/>
      <c r="EC47" s="972"/>
      <c r="ED47" s="924"/>
      <c r="EE47" s="924"/>
      <c r="EF47" s="924"/>
      <c r="EG47" s="972"/>
      <c r="EH47" s="924"/>
      <c r="EI47" s="924"/>
      <c r="EJ47" s="924"/>
      <c r="EK47" s="643"/>
      <c r="EL47" s="924"/>
      <c r="EM47" s="924"/>
      <c r="EN47" s="924"/>
      <c r="EO47" s="924"/>
      <c r="EP47" s="924"/>
      <c r="EQ47" s="924"/>
      <c r="ER47" s="924"/>
      <c r="ES47" s="924"/>
      <c r="ET47" s="924"/>
      <c r="EU47" s="924"/>
      <c r="EV47" s="924"/>
      <c r="EW47" s="924"/>
      <c r="EX47" s="924"/>
      <c r="EY47" s="924"/>
      <c r="EZ47" s="924"/>
      <c r="FA47" s="924"/>
      <c r="FB47" s="924"/>
      <c r="FC47" s="924"/>
      <c r="FD47" s="924"/>
      <c r="FE47" s="924"/>
      <c r="FF47" s="924"/>
      <c r="FG47" s="924"/>
      <c r="FH47" s="646"/>
    </row>
    <row r="48" spans="1:165" s="1" customFormat="1" ht="12" customHeight="1">
      <c r="A48" s="990" t="s">
        <v>435</v>
      </c>
      <c r="B48" s="924">
        <v>301</v>
      </c>
      <c r="C48" s="987">
        <v>1972</v>
      </c>
      <c r="D48" s="952">
        <v>1121.7258064516129</v>
      </c>
      <c r="E48" s="952">
        <v>1086.1372549019609</v>
      </c>
      <c r="F48" s="986"/>
      <c r="G48" s="924">
        <v>54</v>
      </c>
      <c r="H48" s="924">
        <v>62</v>
      </c>
      <c r="I48" s="924">
        <v>173</v>
      </c>
      <c r="J48" s="924">
        <v>7</v>
      </c>
      <c r="K48" s="924">
        <v>5</v>
      </c>
      <c r="L48" s="986"/>
      <c r="M48" s="924">
        <v>21</v>
      </c>
      <c r="N48" s="924">
        <v>27</v>
      </c>
      <c r="O48" s="924">
        <v>43</v>
      </c>
      <c r="P48" s="924">
        <v>29</v>
      </c>
      <c r="Q48" s="924">
        <v>33</v>
      </c>
      <c r="R48" s="924">
        <v>148</v>
      </c>
      <c r="S48" s="982">
        <v>39.869288256227748</v>
      </c>
      <c r="T48" s="982">
        <v>23.272587412587409</v>
      </c>
      <c r="U48" s="982">
        <v>24.948223350253798</v>
      </c>
      <c r="V48" s="982">
        <v>7.8500000000000005</v>
      </c>
      <c r="W48" s="971">
        <v>259</v>
      </c>
      <c r="X48" s="924">
        <v>115</v>
      </c>
      <c r="Y48" s="924">
        <v>17</v>
      </c>
      <c r="Z48" s="924">
        <v>37</v>
      </c>
      <c r="AA48" s="924">
        <v>27</v>
      </c>
      <c r="AB48" s="924">
        <v>16</v>
      </c>
      <c r="AC48" s="924">
        <v>47</v>
      </c>
      <c r="AD48" s="980">
        <v>34</v>
      </c>
      <c r="AE48" s="924">
        <v>8</v>
      </c>
      <c r="AF48" s="928">
        <v>110</v>
      </c>
      <c r="AG48" s="935">
        <v>15</v>
      </c>
      <c r="AH48" s="933">
        <v>23</v>
      </c>
      <c r="AI48" s="933">
        <v>59</v>
      </c>
      <c r="AJ48" s="933">
        <v>13</v>
      </c>
      <c r="AK48" s="936">
        <v>163</v>
      </c>
      <c r="AL48" s="936">
        <v>28</v>
      </c>
      <c r="AM48" s="924">
        <v>15</v>
      </c>
      <c r="AN48" s="924">
        <v>25</v>
      </c>
      <c r="AO48" s="924">
        <v>61</v>
      </c>
      <c r="AP48" s="924">
        <v>14</v>
      </c>
      <c r="AQ48" s="924">
        <v>164</v>
      </c>
      <c r="AR48" s="924">
        <v>28</v>
      </c>
      <c r="AS48" s="972">
        <v>6.3396946564885495</v>
      </c>
      <c r="AT48" s="1001">
        <v>127.47639484978541</v>
      </c>
      <c r="AU48" s="1001">
        <v>49.161434977578473</v>
      </c>
      <c r="AV48" s="962"/>
      <c r="AW48" s="924">
        <v>134</v>
      </c>
      <c r="AX48" s="924">
        <v>109</v>
      </c>
      <c r="AY48" s="924">
        <v>58</v>
      </c>
      <c r="AZ48" s="962"/>
      <c r="BA48" s="924">
        <v>188</v>
      </c>
      <c r="BB48" s="924">
        <v>106</v>
      </c>
      <c r="BC48" s="924">
        <v>7</v>
      </c>
      <c r="BD48" s="961">
        <v>63.03846153846154</v>
      </c>
      <c r="BE48" s="953">
        <v>205</v>
      </c>
      <c r="BF48" s="962">
        <v>36</v>
      </c>
      <c r="BG48" s="967">
        <v>128</v>
      </c>
      <c r="BH48" s="967">
        <v>41</v>
      </c>
      <c r="BI48" s="945">
        <v>74</v>
      </c>
      <c r="BJ48" s="945">
        <v>22</v>
      </c>
      <c r="BK48" s="924">
        <v>36</v>
      </c>
      <c r="BL48" s="924">
        <v>129</v>
      </c>
      <c r="BM48" s="924">
        <v>43</v>
      </c>
      <c r="BN48" s="924">
        <v>74</v>
      </c>
      <c r="BO48" s="924">
        <v>22</v>
      </c>
      <c r="BP48" s="975"/>
      <c r="BQ48" s="924">
        <v>224</v>
      </c>
      <c r="BR48" s="924">
        <v>75</v>
      </c>
      <c r="BS48" s="924">
        <v>2</v>
      </c>
      <c r="BT48" s="975"/>
      <c r="BU48" s="924">
        <v>24</v>
      </c>
      <c r="BV48" s="924">
        <v>204</v>
      </c>
      <c r="BW48" s="924">
        <v>73</v>
      </c>
      <c r="BX48" s="962"/>
      <c r="BY48" s="924">
        <v>3</v>
      </c>
      <c r="BZ48" s="924">
        <v>43</v>
      </c>
      <c r="CA48" s="924">
        <v>4</v>
      </c>
      <c r="CB48" s="924">
        <v>108</v>
      </c>
      <c r="CC48" s="924">
        <v>80</v>
      </c>
      <c r="CD48" s="924">
        <v>6</v>
      </c>
      <c r="CE48" s="924">
        <v>3</v>
      </c>
      <c r="CF48" s="924">
        <v>14</v>
      </c>
      <c r="CG48" s="924">
        <v>2</v>
      </c>
      <c r="CH48" s="924">
        <v>35</v>
      </c>
      <c r="CI48" s="924">
        <v>3</v>
      </c>
      <c r="CJ48" s="975"/>
      <c r="CK48" s="924">
        <v>170</v>
      </c>
      <c r="CL48" s="924">
        <v>125</v>
      </c>
      <c r="CM48" s="924">
        <v>6</v>
      </c>
      <c r="CN48" s="975"/>
      <c r="CO48" s="924">
        <v>88</v>
      </c>
      <c r="CP48" s="924">
        <v>53</v>
      </c>
      <c r="CQ48" s="924">
        <v>12</v>
      </c>
      <c r="CR48" s="924">
        <v>8</v>
      </c>
      <c r="CS48" s="953">
        <v>9</v>
      </c>
      <c r="CT48" s="972">
        <v>11</v>
      </c>
      <c r="CU48" s="972">
        <v>2</v>
      </c>
      <c r="CV48" s="972">
        <v>12</v>
      </c>
      <c r="CW48" s="972">
        <v>12</v>
      </c>
      <c r="CX48" s="953">
        <v>127</v>
      </c>
      <c r="CY48" s="956">
        <v>94</v>
      </c>
      <c r="CZ48" s="957">
        <v>7</v>
      </c>
      <c r="DA48" s="957">
        <v>10</v>
      </c>
      <c r="DB48" s="957">
        <v>0</v>
      </c>
      <c r="DC48" s="957">
        <v>6</v>
      </c>
      <c r="DD48" s="957">
        <v>3</v>
      </c>
      <c r="DE48" s="957">
        <v>7</v>
      </c>
      <c r="DF48" s="945">
        <v>153</v>
      </c>
      <c r="DG48" s="945">
        <v>21</v>
      </c>
      <c r="DH48" s="924">
        <v>94</v>
      </c>
      <c r="DI48" s="924">
        <v>24</v>
      </c>
      <c r="DJ48" s="924">
        <v>37</v>
      </c>
      <c r="DK48" s="924">
        <v>2</v>
      </c>
      <c r="DL48" s="924">
        <v>28</v>
      </c>
      <c r="DM48" s="924">
        <v>13</v>
      </c>
      <c r="DN48" s="924">
        <v>53</v>
      </c>
      <c r="DO48" s="924">
        <v>153</v>
      </c>
      <c r="DP48" s="924">
        <v>21</v>
      </c>
      <c r="DQ48" s="975"/>
      <c r="DR48" s="924">
        <v>124</v>
      </c>
      <c r="DS48" s="924">
        <v>163</v>
      </c>
      <c r="DT48" s="924">
        <v>14</v>
      </c>
      <c r="DU48" s="975"/>
      <c r="DV48" s="924">
        <v>79</v>
      </c>
      <c r="DW48" s="924">
        <v>16</v>
      </c>
      <c r="DX48" s="924">
        <v>10</v>
      </c>
      <c r="DY48" s="924">
        <v>4</v>
      </c>
      <c r="DZ48" s="953">
        <v>15</v>
      </c>
      <c r="EA48" s="924">
        <v>0</v>
      </c>
      <c r="EB48" s="924">
        <v>0</v>
      </c>
      <c r="EC48" s="972">
        <v>314</v>
      </c>
      <c r="ED48" s="924">
        <v>183</v>
      </c>
      <c r="EE48" s="924">
        <v>22</v>
      </c>
      <c r="EF48" s="924">
        <v>96</v>
      </c>
      <c r="EG48" s="972">
        <v>147</v>
      </c>
      <c r="EH48" s="924">
        <v>116</v>
      </c>
      <c r="EI48" s="924">
        <v>30</v>
      </c>
      <c r="EJ48" s="924">
        <v>155</v>
      </c>
      <c r="EK48" s="643"/>
      <c r="EL48" s="924">
        <v>109</v>
      </c>
      <c r="EM48" s="924">
        <v>0</v>
      </c>
      <c r="EN48" s="924">
        <v>1</v>
      </c>
      <c r="EO48" s="924">
        <v>6</v>
      </c>
      <c r="EP48" s="924">
        <v>27</v>
      </c>
      <c r="EQ48" s="924">
        <v>2</v>
      </c>
      <c r="ER48" s="924">
        <v>80</v>
      </c>
      <c r="ES48" s="924">
        <v>76</v>
      </c>
      <c r="ET48" s="924">
        <v>42</v>
      </c>
      <c r="EU48" s="924">
        <v>20</v>
      </c>
      <c r="EV48" s="924">
        <v>47</v>
      </c>
      <c r="EW48" s="924">
        <v>23</v>
      </c>
      <c r="EX48" s="924">
        <v>189</v>
      </c>
      <c r="EY48" s="924">
        <v>16</v>
      </c>
      <c r="EZ48" s="924">
        <v>96</v>
      </c>
      <c r="FA48" s="924">
        <v>54</v>
      </c>
      <c r="FB48" s="924">
        <v>41</v>
      </c>
      <c r="FC48" s="924">
        <v>199</v>
      </c>
      <c r="FD48" s="924">
        <v>16</v>
      </c>
      <c r="FE48" s="924">
        <v>698</v>
      </c>
      <c r="FF48" s="924">
        <v>26</v>
      </c>
      <c r="FG48" s="924">
        <v>269</v>
      </c>
      <c r="FH48" s="646"/>
    </row>
    <row r="49" spans="1:164" s="1" customFormat="1" ht="12" customHeight="1">
      <c r="A49" s="990"/>
      <c r="B49" s="924"/>
      <c r="C49" s="987"/>
      <c r="D49" s="952"/>
      <c r="E49" s="952"/>
      <c r="F49" s="986"/>
      <c r="G49" s="924"/>
      <c r="H49" s="924"/>
      <c r="I49" s="924"/>
      <c r="J49" s="924"/>
      <c r="K49" s="924"/>
      <c r="L49" s="986"/>
      <c r="M49" s="924"/>
      <c r="N49" s="924"/>
      <c r="O49" s="924"/>
      <c r="P49" s="924"/>
      <c r="Q49" s="924"/>
      <c r="R49" s="924"/>
      <c r="S49" s="982"/>
      <c r="T49" s="982"/>
      <c r="U49" s="982"/>
      <c r="V49" s="982"/>
      <c r="W49" s="971"/>
      <c r="X49" s="924"/>
      <c r="Y49" s="924"/>
      <c r="Z49" s="924"/>
      <c r="AA49" s="924"/>
      <c r="AB49" s="924"/>
      <c r="AC49" s="924"/>
      <c r="AD49" s="980"/>
      <c r="AE49" s="924"/>
      <c r="AF49" s="929"/>
      <c r="AG49" s="935"/>
      <c r="AH49" s="934"/>
      <c r="AI49" s="934"/>
      <c r="AJ49" s="934"/>
      <c r="AK49" s="937"/>
      <c r="AL49" s="937"/>
      <c r="AM49" s="924"/>
      <c r="AN49" s="924"/>
      <c r="AO49" s="924"/>
      <c r="AP49" s="924"/>
      <c r="AQ49" s="924"/>
      <c r="AR49" s="924"/>
      <c r="AS49" s="972"/>
      <c r="AT49" s="1002"/>
      <c r="AU49" s="1002"/>
      <c r="AV49" s="962"/>
      <c r="AW49" s="924"/>
      <c r="AX49" s="924"/>
      <c r="AY49" s="924"/>
      <c r="AZ49" s="962"/>
      <c r="BA49" s="924"/>
      <c r="BB49" s="924"/>
      <c r="BC49" s="924"/>
      <c r="BD49" s="961"/>
      <c r="BE49" s="955"/>
      <c r="BF49" s="962"/>
      <c r="BG49" s="968"/>
      <c r="BH49" s="968"/>
      <c r="BI49" s="946"/>
      <c r="BJ49" s="946"/>
      <c r="BK49" s="924"/>
      <c r="BL49" s="924"/>
      <c r="BM49" s="924"/>
      <c r="BN49" s="924"/>
      <c r="BO49" s="924"/>
      <c r="BP49" s="975"/>
      <c r="BQ49" s="924"/>
      <c r="BR49" s="924"/>
      <c r="BS49" s="924"/>
      <c r="BT49" s="975"/>
      <c r="BU49" s="924"/>
      <c r="BV49" s="924"/>
      <c r="BW49" s="924"/>
      <c r="BX49" s="962"/>
      <c r="BY49" s="924"/>
      <c r="BZ49" s="924"/>
      <c r="CA49" s="924"/>
      <c r="CB49" s="924"/>
      <c r="CC49" s="924"/>
      <c r="CD49" s="924"/>
      <c r="CE49" s="924"/>
      <c r="CF49" s="924"/>
      <c r="CG49" s="924"/>
      <c r="CH49" s="924"/>
      <c r="CI49" s="924"/>
      <c r="CJ49" s="975"/>
      <c r="CK49" s="924"/>
      <c r="CL49" s="924"/>
      <c r="CM49" s="924"/>
      <c r="CN49" s="975"/>
      <c r="CO49" s="924"/>
      <c r="CP49" s="924"/>
      <c r="CQ49" s="924"/>
      <c r="CR49" s="924"/>
      <c r="CS49" s="955"/>
      <c r="CT49" s="972"/>
      <c r="CU49" s="972"/>
      <c r="CV49" s="972"/>
      <c r="CW49" s="972"/>
      <c r="CX49" s="955"/>
      <c r="CY49" s="956"/>
      <c r="CZ49" s="958"/>
      <c r="DA49" s="958"/>
      <c r="DB49" s="958"/>
      <c r="DC49" s="958"/>
      <c r="DD49" s="958"/>
      <c r="DE49" s="958"/>
      <c r="DF49" s="946"/>
      <c r="DG49" s="946"/>
      <c r="DH49" s="924"/>
      <c r="DI49" s="924"/>
      <c r="DJ49" s="924"/>
      <c r="DK49" s="924"/>
      <c r="DL49" s="924"/>
      <c r="DM49" s="924"/>
      <c r="DN49" s="924"/>
      <c r="DO49" s="924"/>
      <c r="DP49" s="924"/>
      <c r="DQ49" s="975"/>
      <c r="DR49" s="924"/>
      <c r="DS49" s="924"/>
      <c r="DT49" s="924"/>
      <c r="DU49" s="975"/>
      <c r="DV49" s="924"/>
      <c r="DW49" s="924"/>
      <c r="DX49" s="924"/>
      <c r="DY49" s="924"/>
      <c r="DZ49" s="955"/>
      <c r="EA49" s="924"/>
      <c r="EB49" s="924"/>
      <c r="EC49" s="972"/>
      <c r="ED49" s="924"/>
      <c r="EE49" s="924"/>
      <c r="EF49" s="924"/>
      <c r="EG49" s="972"/>
      <c r="EH49" s="924"/>
      <c r="EI49" s="924"/>
      <c r="EJ49" s="924"/>
      <c r="EK49" s="643"/>
      <c r="EL49" s="924"/>
      <c r="EM49" s="924"/>
      <c r="EN49" s="924"/>
      <c r="EO49" s="924"/>
      <c r="EP49" s="924"/>
      <c r="EQ49" s="924"/>
      <c r="ER49" s="924"/>
      <c r="ES49" s="924"/>
      <c r="ET49" s="924"/>
      <c r="EU49" s="924"/>
      <c r="EV49" s="924"/>
      <c r="EW49" s="924"/>
      <c r="EX49" s="924"/>
      <c r="EY49" s="924"/>
      <c r="EZ49" s="924"/>
      <c r="FA49" s="924"/>
      <c r="FB49" s="924"/>
      <c r="FC49" s="924"/>
      <c r="FD49" s="924"/>
      <c r="FE49" s="924"/>
      <c r="FF49" s="924"/>
      <c r="FG49" s="924"/>
      <c r="FH49" s="646"/>
    </row>
    <row r="50" spans="1:164" s="1" customFormat="1" ht="12" customHeight="1">
      <c r="A50" s="990" t="s">
        <v>436</v>
      </c>
      <c r="B50" s="924">
        <v>476</v>
      </c>
      <c r="C50" s="987">
        <v>1103</v>
      </c>
      <c r="D50" s="952">
        <v>1142.2578125</v>
      </c>
      <c r="E50" s="952">
        <v>1060.0671641791046</v>
      </c>
      <c r="F50" s="986"/>
      <c r="G50" s="924">
        <v>75</v>
      </c>
      <c r="H50" s="924">
        <v>65</v>
      </c>
      <c r="I50" s="924">
        <v>255</v>
      </c>
      <c r="J50" s="924">
        <v>34</v>
      </c>
      <c r="K50" s="924">
        <v>47</v>
      </c>
      <c r="L50" s="986"/>
      <c r="M50" s="924">
        <v>42</v>
      </c>
      <c r="N50" s="924">
        <v>52</v>
      </c>
      <c r="O50" s="924">
        <v>72</v>
      </c>
      <c r="P50" s="924">
        <v>45</v>
      </c>
      <c r="Q50" s="924">
        <v>53</v>
      </c>
      <c r="R50" s="924">
        <v>212</v>
      </c>
      <c r="S50" s="982">
        <v>39.471994884910487</v>
      </c>
      <c r="T50" s="982">
        <v>22.865697211155375</v>
      </c>
      <c r="U50" s="982">
        <v>27.745233160621755</v>
      </c>
      <c r="V50" s="982">
        <v>12.409892473118282</v>
      </c>
      <c r="W50" s="971">
        <v>367</v>
      </c>
      <c r="X50" s="924">
        <v>216</v>
      </c>
      <c r="Y50" s="924">
        <v>11</v>
      </c>
      <c r="Z50" s="924">
        <v>36</v>
      </c>
      <c r="AA50" s="924">
        <v>29</v>
      </c>
      <c r="AB50" s="924">
        <v>22</v>
      </c>
      <c r="AC50" s="924">
        <v>53</v>
      </c>
      <c r="AD50" s="980">
        <v>79</v>
      </c>
      <c r="AE50" s="924">
        <v>30</v>
      </c>
      <c r="AF50" s="928">
        <v>112</v>
      </c>
      <c r="AG50" s="935">
        <v>11</v>
      </c>
      <c r="AH50" s="933">
        <v>33</v>
      </c>
      <c r="AI50" s="933">
        <v>48</v>
      </c>
      <c r="AJ50" s="933">
        <v>20</v>
      </c>
      <c r="AK50" s="936">
        <v>295</v>
      </c>
      <c r="AL50" s="936">
        <v>69</v>
      </c>
      <c r="AM50" s="924">
        <v>11</v>
      </c>
      <c r="AN50" s="924">
        <v>35</v>
      </c>
      <c r="AO50" s="924">
        <v>50</v>
      </c>
      <c r="AP50" s="924">
        <v>23</v>
      </c>
      <c r="AQ50" s="924">
        <v>296</v>
      </c>
      <c r="AR50" s="924">
        <v>69</v>
      </c>
      <c r="AS50" s="972">
        <v>2.8611111111111112</v>
      </c>
      <c r="AT50" s="1001">
        <v>57.611683848797249</v>
      </c>
      <c r="AU50" s="1001">
        <v>27.637809187279153</v>
      </c>
      <c r="AV50" s="962"/>
      <c r="AW50" s="924">
        <v>182</v>
      </c>
      <c r="AX50" s="924">
        <v>204</v>
      </c>
      <c r="AY50" s="924">
        <v>90</v>
      </c>
      <c r="AZ50" s="962"/>
      <c r="BA50" s="924">
        <v>191</v>
      </c>
      <c r="BB50" s="924">
        <v>252</v>
      </c>
      <c r="BC50" s="924">
        <v>33</v>
      </c>
      <c r="BD50" s="961">
        <v>62.772486772486772</v>
      </c>
      <c r="BE50" s="953">
        <v>272</v>
      </c>
      <c r="BF50" s="962">
        <v>42</v>
      </c>
      <c r="BG50" s="967">
        <v>126</v>
      </c>
      <c r="BH50" s="967">
        <v>104</v>
      </c>
      <c r="BI50" s="945">
        <v>143</v>
      </c>
      <c r="BJ50" s="945">
        <v>61</v>
      </c>
      <c r="BK50" s="924">
        <v>42</v>
      </c>
      <c r="BL50" s="924">
        <v>132</v>
      </c>
      <c r="BM50" s="924">
        <v>107</v>
      </c>
      <c r="BN50" s="924">
        <v>143</v>
      </c>
      <c r="BO50" s="924">
        <v>61</v>
      </c>
      <c r="BP50" s="975"/>
      <c r="BQ50" s="924">
        <v>263</v>
      </c>
      <c r="BR50" s="924">
        <v>179</v>
      </c>
      <c r="BS50" s="924">
        <v>34</v>
      </c>
      <c r="BT50" s="975"/>
      <c r="BU50" s="924">
        <v>34</v>
      </c>
      <c r="BV50" s="924">
        <v>323</v>
      </c>
      <c r="BW50" s="924">
        <v>119</v>
      </c>
      <c r="BX50" s="962"/>
      <c r="BY50" s="924">
        <v>0</v>
      </c>
      <c r="BZ50" s="924">
        <v>41</v>
      </c>
      <c r="CA50" s="924">
        <v>8</v>
      </c>
      <c r="CB50" s="924">
        <v>153</v>
      </c>
      <c r="CC50" s="924">
        <v>104</v>
      </c>
      <c r="CD50" s="924">
        <v>4</v>
      </c>
      <c r="CE50" s="924">
        <v>4</v>
      </c>
      <c r="CF50" s="924">
        <v>36</v>
      </c>
      <c r="CG50" s="924">
        <v>4</v>
      </c>
      <c r="CH50" s="924">
        <v>93</v>
      </c>
      <c r="CI50" s="924">
        <v>29</v>
      </c>
      <c r="CJ50" s="975"/>
      <c r="CK50" s="924">
        <v>180</v>
      </c>
      <c r="CL50" s="924">
        <v>264</v>
      </c>
      <c r="CM50" s="924">
        <v>32</v>
      </c>
      <c r="CN50" s="975"/>
      <c r="CO50" s="924">
        <v>105</v>
      </c>
      <c r="CP50" s="924">
        <v>44</v>
      </c>
      <c r="CQ50" s="924">
        <v>18</v>
      </c>
      <c r="CR50" s="924">
        <v>6</v>
      </c>
      <c r="CS50" s="953">
        <v>7</v>
      </c>
      <c r="CT50" s="972">
        <v>7</v>
      </c>
      <c r="CU50" s="972">
        <v>2</v>
      </c>
      <c r="CV50" s="972">
        <v>14</v>
      </c>
      <c r="CW50" s="972">
        <v>15</v>
      </c>
      <c r="CX50" s="953">
        <v>152</v>
      </c>
      <c r="CY50" s="956">
        <v>129</v>
      </c>
      <c r="CZ50" s="957">
        <v>9</v>
      </c>
      <c r="DA50" s="957">
        <v>4</v>
      </c>
      <c r="DB50" s="957">
        <v>1</v>
      </c>
      <c r="DC50" s="957">
        <v>5</v>
      </c>
      <c r="DD50" s="957">
        <v>0</v>
      </c>
      <c r="DE50" s="957">
        <v>4</v>
      </c>
      <c r="DF50" s="945">
        <v>261</v>
      </c>
      <c r="DG50" s="945">
        <v>63</v>
      </c>
      <c r="DH50" s="924">
        <v>129</v>
      </c>
      <c r="DI50" s="924">
        <v>26</v>
      </c>
      <c r="DJ50" s="924">
        <v>30</v>
      </c>
      <c r="DK50" s="924">
        <v>1</v>
      </c>
      <c r="DL50" s="924">
        <v>43</v>
      </c>
      <c r="DM50" s="924">
        <v>8</v>
      </c>
      <c r="DN50" s="924">
        <v>35</v>
      </c>
      <c r="DO50" s="924">
        <v>263</v>
      </c>
      <c r="DP50" s="924">
        <v>63</v>
      </c>
      <c r="DQ50" s="975"/>
      <c r="DR50" s="924">
        <v>144</v>
      </c>
      <c r="DS50" s="924">
        <v>295</v>
      </c>
      <c r="DT50" s="924">
        <v>37</v>
      </c>
      <c r="DU50" s="975"/>
      <c r="DV50" s="924">
        <v>101</v>
      </c>
      <c r="DW50" s="924">
        <v>22</v>
      </c>
      <c r="DX50" s="924">
        <v>8</v>
      </c>
      <c r="DY50" s="924">
        <v>6</v>
      </c>
      <c r="DZ50" s="953">
        <v>7</v>
      </c>
      <c r="EA50" s="924">
        <v>1</v>
      </c>
      <c r="EB50" s="924">
        <v>2</v>
      </c>
      <c r="EC50" s="972">
        <v>284</v>
      </c>
      <c r="ED50" s="924">
        <v>220</v>
      </c>
      <c r="EE50" s="924">
        <v>27</v>
      </c>
      <c r="EF50" s="924">
        <v>229</v>
      </c>
      <c r="EG50" s="972">
        <v>151</v>
      </c>
      <c r="EH50" s="924">
        <v>132</v>
      </c>
      <c r="EI50" s="924">
        <v>36</v>
      </c>
      <c r="EJ50" s="924">
        <v>308</v>
      </c>
      <c r="EK50" s="643"/>
      <c r="EL50" s="924">
        <v>157</v>
      </c>
      <c r="EM50" s="924">
        <v>0</v>
      </c>
      <c r="EN50" s="924">
        <v>1</v>
      </c>
      <c r="EO50" s="924">
        <v>2</v>
      </c>
      <c r="EP50" s="924">
        <v>16</v>
      </c>
      <c r="EQ50" s="924">
        <v>0</v>
      </c>
      <c r="ER50" s="924">
        <v>113</v>
      </c>
      <c r="ES50" s="924">
        <v>187</v>
      </c>
      <c r="ET50" s="924">
        <v>31</v>
      </c>
      <c r="EU50" s="924">
        <v>32</v>
      </c>
      <c r="EV50" s="924">
        <v>52</v>
      </c>
      <c r="EW50" s="924">
        <v>22</v>
      </c>
      <c r="EX50" s="924">
        <v>337</v>
      </c>
      <c r="EY50" s="924">
        <v>40</v>
      </c>
      <c r="EZ50" s="924">
        <v>100</v>
      </c>
      <c r="FA50" s="924">
        <v>60</v>
      </c>
      <c r="FB50" s="924">
        <v>43</v>
      </c>
      <c r="FC50" s="924">
        <v>345</v>
      </c>
      <c r="FD50" s="924">
        <v>41</v>
      </c>
      <c r="FE50" s="924">
        <v>1057</v>
      </c>
      <c r="FF50" s="924">
        <v>22</v>
      </c>
      <c r="FG50" s="924">
        <v>445</v>
      </c>
      <c r="FH50" s="646"/>
    </row>
    <row r="51" spans="1:164" s="1" customFormat="1" ht="12" customHeight="1">
      <c r="A51" s="990"/>
      <c r="B51" s="924"/>
      <c r="C51" s="987"/>
      <c r="D51" s="952"/>
      <c r="E51" s="952"/>
      <c r="F51" s="986"/>
      <c r="G51" s="924"/>
      <c r="H51" s="924"/>
      <c r="I51" s="924"/>
      <c r="J51" s="924"/>
      <c r="K51" s="924"/>
      <c r="L51" s="986"/>
      <c r="M51" s="924"/>
      <c r="N51" s="924"/>
      <c r="O51" s="924"/>
      <c r="P51" s="924"/>
      <c r="Q51" s="924"/>
      <c r="R51" s="924"/>
      <c r="S51" s="982"/>
      <c r="T51" s="982"/>
      <c r="U51" s="982"/>
      <c r="V51" s="982"/>
      <c r="W51" s="971"/>
      <c r="X51" s="924"/>
      <c r="Y51" s="924"/>
      <c r="Z51" s="924"/>
      <c r="AA51" s="924"/>
      <c r="AB51" s="924"/>
      <c r="AC51" s="924"/>
      <c r="AD51" s="980"/>
      <c r="AE51" s="924"/>
      <c r="AF51" s="929"/>
      <c r="AG51" s="935"/>
      <c r="AH51" s="934"/>
      <c r="AI51" s="934"/>
      <c r="AJ51" s="934"/>
      <c r="AK51" s="937"/>
      <c r="AL51" s="937"/>
      <c r="AM51" s="924"/>
      <c r="AN51" s="924"/>
      <c r="AO51" s="924"/>
      <c r="AP51" s="924"/>
      <c r="AQ51" s="924"/>
      <c r="AR51" s="924"/>
      <c r="AS51" s="972"/>
      <c r="AT51" s="1002"/>
      <c r="AU51" s="1002"/>
      <c r="AV51" s="962"/>
      <c r="AW51" s="924"/>
      <c r="AX51" s="924"/>
      <c r="AY51" s="924"/>
      <c r="AZ51" s="962"/>
      <c r="BA51" s="924"/>
      <c r="BB51" s="924"/>
      <c r="BC51" s="924"/>
      <c r="BD51" s="961"/>
      <c r="BE51" s="955"/>
      <c r="BF51" s="962"/>
      <c r="BG51" s="968"/>
      <c r="BH51" s="968"/>
      <c r="BI51" s="946"/>
      <c r="BJ51" s="946"/>
      <c r="BK51" s="924"/>
      <c r="BL51" s="924"/>
      <c r="BM51" s="924"/>
      <c r="BN51" s="924"/>
      <c r="BO51" s="924"/>
      <c r="BP51" s="975"/>
      <c r="BQ51" s="924"/>
      <c r="BR51" s="924"/>
      <c r="BS51" s="924"/>
      <c r="BT51" s="975"/>
      <c r="BU51" s="924"/>
      <c r="BV51" s="924"/>
      <c r="BW51" s="924"/>
      <c r="BX51" s="962"/>
      <c r="BY51" s="924"/>
      <c r="BZ51" s="924"/>
      <c r="CA51" s="924"/>
      <c r="CB51" s="924"/>
      <c r="CC51" s="924"/>
      <c r="CD51" s="924"/>
      <c r="CE51" s="924"/>
      <c r="CF51" s="924"/>
      <c r="CG51" s="924"/>
      <c r="CH51" s="924"/>
      <c r="CI51" s="924"/>
      <c r="CJ51" s="975"/>
      <c r="CK51" s="924"/>
      <c r="CL51" s="924"/>
      <c r="CM51" s="924"/>
      <c r="CN51" s="975"/>
      <c r="CO51" s="924"/>
      <c r="CP51" s="924"/>
      <c r="CQ51" s="924"/>
      <c r="CR51" s="924"/>
      <c r="CS51" s="955"/>
      <c r="CT51" s="972"/>
      <c r="CU51" s="972"/>
      <c r="CV51" s="972"/>
      <c r="CW51" s="972"/>
      <c r="CX51" s="955"/>
      <c r="CY51" s="956"/>
      <c r="CZ51" s="958"/>
      <c r="DA51" s="958"/>
      <c r="DB51" s="958"/>
      <c r="DC51" s="958"/>
      <c r="DD51" s="958"/>
      <c r="DE51" s="958"/>
      <c r="DF51" s="946"/>
      <c r="DG51" s="946"/>
      <c r="DH51" s="924"/>
      <c r="DI51" s="924"/>
      <c r="DJ51" s="924"/>
      <c r="DK51" s="924"/>
      <c r="DL51" s="924"/>
      <c r="DM51" s="924"/>
      <c r="DN51" s="924"/>
      <c r="DO51" s="924"/>
      <c r="DP51" s="924"/>
      <c r="DQ51" s="975"/>
      <c r="DR51" s="924"/>
      <c r="DS51" s="924"/>
      <c r="DT51" s="924"/>
      <c r="DU51" s="975"/>
      <c r="DV51" s="924"/>
      <c r="DW51" s="924"/>
      <c r="DX51" s="924"/>
      <c r="DY51" s="924"/>
      <c r="DZ51" s="955"/>
      <c r="EA51" s="924"/>
      <c r="EB51" s="924"/>
      <c r="EC51" s="972"/>
      <c r="ED51" s="924"/>
      <c r="EE51" s="924"/>
      <c r="EF51" s="924"/>
      <c r="EG51" s="972"/>
      <c r="EH51" s="924"/>
      <c r="EI51" s="924"/>
      <c r="EJ51" s="924"/>
      <c r="EK51" s="643"/>
      <c r="EL51" s="924"/>
      <c r="EM51" s="924"/>
      <c r="EN51" s="924"/>
      <c r="EO51" s="924"/>
      <c r="EP51" s="924"/>
      <c r="EQ51" s="924"/>
      <c r="ER51" s="924"/>
      <c r="ES51" s="924"/>
      <c r="ET51" s="924"/>
      <c r="EU51" s="924"/>
      <c r="EV51" s="924"/>
      <c r="EW51" s="924"/>
      <c r="EX51" s="924"/>
      <c r="EY51" s="924"/>
      <c r="EZ51" s="924"/>
      <c r="FA51" s="924"/>
      <c r="FB51" s="924"/>
      <c r="FC51" s="924"/>
      <c r="FD51" s="924"/>
      <c r="FE51" s="924"/>
      <c r="FF51" s="924"/>
      <c r="FG51" s="924"/>
      <c r="FH51" s="646"/>
    </row>
    <row r="52" spans="1:164" s="1" customFormat="1" ht="12" customHeight="1">
      <c r="A52" s="993" t="s">
        <v>554</v>
      </c>
      <c r="B52" s="953">
        <v>1073</v>
      </c>
      <c r="C52" s="987">
        <v>11535</v>
      </c>
      <c r="D52" s="952">
        <v>1136.7931034482758</v>
      </c>
      <c r="E52" s="952">
        <v>1071.6727272727273</v>
      </c>
      <c r="F52" s="986"/>
      <c r="G52" s="924">
        <v>157</v>
      </c>
      <c r="H52" s="924">
        <v>201</v>
      </c>
      <c r="I52" s="924">
        <v>606</v>
      </c>
      <c r="J52" s="924">
        <v>49</v>
      </c>
      <c r="K52" s="924">
        <v>60</v>
      </c>
      <c r="L52" s="1003"/>
      <c r="M52" s="924">
        <v>74</v>
      </c>
      <c r="N52" s="924">
        <v>108</v>
      </c>
      <c r="O52" s="924">
        <v>175</v>
      </c>
      <c r="P52" s="924">
        <v>107</v>
      </c>
      <c r="Q52" s="924">
        <v>130</v>
      </c>
      <c r="R52" s="924">
        <v>479</v>
      </c>
      <c r="S52" s="982">
        <v>39.702828601472163</v>
      </c>
      <c r="T52" s="982">
        <v>23.911203539823003</v>
      </c>
      <c r="U52" s="982">
        <v>23.959904306220068</v>
      </c>
      <c r="V52" s="982">
        <v>8.9866964285714293</v>
      </c>
      <c r="W52" s="971">
        <v>893</v>
      </c>
      <c r="X52" s="924">
        <v>437</v>
      </c>
      <c r="Y52" s="924">
        <v>51</v>
      </c>
      <c r="Z52" s="924">
        <v>98</v>
      </c>
      <c r="AA52" s="924">
        <v>83</v>
      </c>
      <c r="AB52" s="924">
        <v>44</v>
      </c>
      <c r="AC52" s="924">
        <v>180</v>
      </c>
      <c r="AD52" s="980">
        <v>134</v>
      </c>
      <c r="AE52" s="924">
        <v>46</v>
      </c>
      <c r="AF52" s="928">
        <v>389</v>
      </c>
      <c r="AG52" s="935">
        <v>36</v>
      </c>
      <c r="AH52" s="935">
        <v>108</v>
      </c>
      <c r="AI52" s="935">
        <v>207</v>
      </c>
      <c r="AJ52" s="935">
        <v>38</v>
      </c>
      <c r="AK52" s="924">
        <v>576</v>
      </c>
      <c r="AL52" s="924">
        <v>108</v>
      </c>
      <c r="AM52" s="924">
        <v>36</v>
      </c>
      <c r="AN52" s="924">
        <v>113</v>
      </c>
      <c r="AO52" s="924">
        <v>218</v>
      </c>
      <c r="AP52" s="924">
        <v>47</v>
      </c>
      <c r="AQ52" s="924">
        <v>580</v>
      </c>
      <c r="AR52" s="924">
        <v>108</v>
      </c>
      <c r="AS52" s="972">
        <v>11.338153503893215</v>
      </c>
      <c r="AT52" s="1004">
        <v>309.42471042471044</v>
      </c>
      <c r="AU52" s="1004">
        <v>124.97152317880794</v>
      </c>
      <c r="AV52" s="962"/>
      <c r="AW52" s="924">
        <v>518</v>
      </c>
      <c r="AX52" s="924">
        <v>373</v>
      </c>
      <c r="AY52" s="924">
        <v>182</v>
      </c>
      <c r="AZ52" s="962"/>
      <c r="BA52" s="924">
        <v>632</v>
      </c>
      <c r="BB52" s="924">
        <v>395</v>
      </c>
      <c r="BC52" s="924">
        <v>46</v>
      </c>
      <c r="BD52" s="961">
        <v>62.641357027463648</v>
      </c>
      <c r="BE52" s="924">
        <v>723</v>
      </c>
      <c r="BF52" s="962">
        <v>140</v>
      </c>
      <c r="BG52" s="962">
        <v>422</v>
      </c>
      <c r="BH52" s="962">
        <v>161</v>
      </c>
      <c r="BI52" s="971">
        <v>251</v>
      </c>
      <c r="BJ52" s="924">
        <v>99</v>
      </c>
      <c r="BK52" s="924">
        <v>140</v>
      </c>
      <c r="BL52" s="924">
        <v>436</v>
      </c>
      <c r="BM52" s="924">
        <v>168</v>
      </c>
      <c r="BN52" s="924">
        <v>251</v>
      </c>
      <c r="BO52" s="924">
        <v>99</v>
      </c>
      <c r="BP52" s="975"/>
      <c r="BQ52" s="924">
        <v>732</v>
      </c>
      <c r="BR52" s="924">
        <v>302</v>
      </c>
      <c r="BS52" s="924">
        <v>39</v>
      </c>
      <c r="BT52" s="975"/>
      <c r="BU52" s="924">
        <v>88</v>
      </c>
      <c r="BV52" s="924">
        <v>749</v>
      </c>
      <c r="BW52" s="924">
        <v>236</v>
      </c>
      <c r="BX52" s="979"/>
      <c r="BY52" s="924">
        <v>5</v>
      </c>
      <c r="BZ52" s="924">
        <v>122</v>
      </c>
      <c r="CA52" s="924">
        <v>16</v>
      </c>
      <c r="CB52" s="924">
        <v>398</v>
      </c>
      <c r="CC52" s="924">
        <v>253</v>
      </c>
      <c r="CD52" s="924">
        <v>19</v>
      </c>
      <c r="CE52" s="924">
        <v>8</v>
      </c>
      <c r="CF52" s="924">
        <v>66</v>
      </c>
      <c r="CG52" s="924">
        <v>7</v>
      </c>
      <c r="CH52" s="924">
        <v>144</v>
      </c>
      <c r="CI52" s="924">
        <v>35</v>
      </c>
      <c r="CJ52" s="975"/>
      <c r="CK52" s="924">
        <v>596</v>
      </c>
      <c r="CL52" s="924">
        <v>436</v>
      </c>
      <c r="CM52" s="924">
        <v>41</v>
      </c>
      <c r="CN52" s="975"/>
      <c r="CO52" s="924">
        <v>298</v>
      </c>
      <c r="CP52" s="924">
        <v>208</v>
      </c>
      <c r="CQ52" s="924">
        <v>47</v>
      </c>
      <c r="CR52" s="924">
        <v>19</v>
      </c>
      <c r="CS52" s="924">
        <v>24</v>
      </c>
      <c r="CT52" s="972">
        <v>128</v>
      </c>
      <c r="CU52" s="972">
        <v>30</v>
      </c>
      <c r="CV52" s="972">
        <v>157</v>
      </c>
      <c r="CW52" s="972">
        <v>151</v>
      </c>
      <c r="CX52" s="924">
        <v>479</v>
      </c>
      <c r="CY52" s="956">
        <v>378</v>
      </c>
      <c r="CZ52" s="956">
        <v>24</v>
      </c>
      <c r="DA52" s="956">
        <v>28</v>
      </c>
      <c r="DB52" s="956">
        <v>3</v>
      </c>
      <c r="DC52" s="956">
        <v>17</v>
      </c>
      <c r="DD52" s="956">
        <v>5</v>
      </c>
      <c r="DE52" s="956">
        <v>24</v>
      </c>
      <c r="DF52" s="953">
        <v>498</v>
      </c>
      <c r="DG52" s="924">
        <v>96</v>
      </c>
      <c r="DH52" s="924">
        <v>379</v>
      </c>
      <c r="DI52" s="924">
        <v>73</v>
      </c>
      <c r="DJ52" s="924">
        <v>138</v>
      </c>
      <c r="DK52" s="924">
        <v>11</v>
      </c>
      <c r="DL52" s="924">
        <v>108</v>
      </c>
      <c r="DM52" s="924">
        <v>48</v>
      </c>
      <c r="DN52" s="924">
        <v>174</v>
      </c>
      <c r="DO52" s="924">
        <v>500</v>
      </c>
      <c r="DP52" s="924">
        <v>96</v>
      </c>
      <c r="DQ52" s="975"/>
      <c r="DR52" s="924">
        <v>471</v>
      </c>
      <c r="DS52" s="924">
        <v>547</v>
      </c>
      <c r="DT52" s="924">
        <v>55</v>
      </c>
      <c r="DU52" s="975"/>
      <c r="DV52" s="924">
        <v>323</v>
      </c>
      <c r="DW52" s="924">
        <v>73</v>
      </c>
      <c r="DX52" s="924">
        <v>28</v>
      </c>
      <c r="DY52" s="924">
        <v>13</v>
      </c>
      <c r="DZ52" s="924">
        <v>34</v>
      </c>
      <c r="EA52" s="924">
        <v>7</v>
      </c>
      <c r="EB52" s="924">
        <v>13</v>
      </c>
      <c r="EC52" s="972">
        <v>1619</v>
      </c>
      <c r="ED52" s="924">
        <v>654</v>
      </c>
      <c r="EE52" s="924">
        <v>56</v>
      </c>
      <c r="EF52" s="924">
        <v>363</v>
      </c>
      <c r="EG52" s="972">
        <v>586</v>
      </c>
      <c r="EH52" s="924">
        <v>389</v>
      </c>
      <c r="EI52" s="924">
        <v>88</v>
      </c>
      <c r="EJ52" s="924">
        <v>596</v>
      </c>
      <c r="EK52" s="643"/>
      <c r="EL52" s="924">
        <v>396</v>
      </c>
      <c r="EM52" s="924">
        <v>2</v>
      </c>
      <c r="EN52" s="924">
        <v>16</v>
      </c>
      <c r="EO52" s="924">
        <v>35</v>
      </c>
      <c r="EP52" s="924">
        <v>71</v>
      </c>
      <c r="EQ52" s="924">
        <v>8</v>
      </c>
      <c r="ER52" s="924">
        <v>255</v>
      </c>
      <c r="ES52" s="924">
        <v>290</v>
      </c>
      <c r="ET52" s="924">
        <v>145</v>
      </c>
      <c r="EU52" s="924">
        <v>84</v>
      </c>
      <c r="EV52" s="924">
        <v>213</v>
      </c>
      <c r="EW52" s="924">
        <v>116</v>
      </c>
      <c r="EX52" s="924">
        <v>626</v>
      </c>
      <c r="EY52" s="924">
        <v>66</v>
      </c>
      <c r="EZ52" s="924">
        <v>387</v>
      </c>
      <c r="FA52" s="924">
        <v>240</v>
      </c>
      <c r="FB52" s="924">
        <v>203</v>
      </c>
      <c r="FC52" s="924">
        <v>681</v>
      </c>
      <c r="FD52" s="924">
        <v>72</v>
      </c>
      <c r="FE52" s="924">
        <v>2446</v>
      </c>
      <c r="FF52" s="924">
        <v>126</v>
      </c>
      <c r="FG52" s="924">
        <v>973</v>
      </c>
      <c r="FH52" s="646"/>
    </row>
    <row r="53" spans="1:164" s="1" customFormat="1" ht="12" customHeight="1">
      <c r="A53" s="993"/>
      <c r="B53" s="955"/>
      <c r="C53" s="987"/>
      <c r="D53" s="952"/>
      <c r="E53" s="952"/>
      <c r="F53" s="986"/>
      <c r="G53" s="924"/>
      <c r="H53" s="924"/>
      <c r="I53" s="924"/>
      <c r="J53" s="924"/>
      <c r="K53" s="924"/>
      <c r="L53" s="1003"/>
      <c r="M53" s="924"/>
      <c r="N53" s="924"/>
      <c r="O53" s="924"/>
      <c r="P53" s="924"/>
      <c r="Q53" s="924"/>
      <c r="R53" s="924"/>
      <c r="S53" s="982"/>
      <c r="T53" s="982"/>
      <c r="U53" s="982"/>
      <c r="V53" s="982"/>
      <c r="W53" s="971"/>
      <c r="X53" s="924"/>
      <c r="Y53" s="924"/>
      <c r="Z53" s="924"/>
      <c r="AA53" s="924"/>
      <c r="AB53" s="924"/>
      <c r="AC53" s="924"/>
      <c r="AD53" s="980"/>
      <c r="AE53" s="924"/>
      <c r="AF53" s="929"/>
      <c r="AG53" s="935"/>
      <c r="AH53" s="935"/>
      <c r="AI53" s="935"/>
      <c r="AJ53" s="935"/>
      <c r="AK53" s="924"/>
      <c r="AL53" s="924"/>
      <c r="AM53" s="924"/>
      <c r="AN53" s="924"/>
      <c r="AO53" s="924"/>
      <c r="AP53" s="924"/>
      <c r="AQ53" s="924"/>
      <c r="AR53" s="924"/>
      <c r="AS53" s="972"/>
      <c r="AT53" s="1004"/>
      <c r="AU53" s="1004"/>
      <c r="AV53" s="962"/>
      <c r="AW53" s="924"/>
      <c r="AX53" s="924"/>
      <c r="AY53" s="924"/>
      <c r="AZ53" s="962"/>
      <c r="BA53" s="924"/>
      <c r="BB53" s="924"/>
      <c r="BC53" s="924"/>
      <c r="BD53" s="961"/>
      <c r="BE53" s="924"/>
      <c r="BF53" s="962"/>
      <c r="BG53" s="962"/>
      <c r="BH53" s="962"/>
      <c r="BI53" s="971"/>
      <c r="BJ53" s="924"/>
      <c r="BK53" s="924"/>
      <c r="BL53" s="924"/>
      <c r="BM53" s="924"/>
      <c r="BN53" s="924"/>
      <c r="BO53" s="924"/>
      <c r="BP53" s="975"/>
      <c r="BQ53" s="924"/>
      <c r="BR53" s="924"/>
      <c r="BS53" s="924"/>
      <c r="BT53" s="975"/>
      <c r="BU53" s="924"/>
      <c r="BV53" s="924"/>
      <c r="BW53" s="924"/>
      <c r="BX53" s="979"/>
      <c r="BY53" s="924"/>
      <c r="BZ53" s="924"/>
      <c r="CA53" s="924"/>
      <c r="CB53" s="924"/>
      <c r="CC53" s="924"/>
      <c r="CD53" s="924"/>
      <c r="CE53" s="924"/>
      <c r="CF53" s="924"/>
      <c r="CG53" s="924"/>
      <c r="CH53" s="924"/>
      <c r="CI53" s="924"/>
      <c r="CJ53" s="975"/>
      <c r="CK53" s="924"/>
      <c r="CL53" s="924"/>
      <c r="CM53" s="924"/>
      <c r="CN53" s="975"/>
      <c r="CO53" s="924"/>
      <c r="CP53" s="924"/>
      <c r="CQ53" s="924"/>
      <c r="CR53" s="924"/>
      <c r="CS53" s="924"/>
      <c r="CT53" s="972"/>
      <c r="CU53" s="972"/>
      <c r="CV53" s="972"/>
      <c r="CW53" s="972"/>
      <c r="CX53" s="924"/>
      <c r="CY53" s="956"/>
      <c r="CZ53" s="956"/>
      <c r="DA53" s="956"/>
      <c r="DB53" s="956"/>
      <c r="DC53" s="956"/>
      <c r="DD53" s="956"/>
      <c r="DE53" s="956"/>
      <c r="DF53" s="953"/>
      <c r="DG53" s="924"/>
      <c r="DH53" s="924"/>
      <c r="DI53" s="924"/>
      <c r="DJ53" s="924"/>
      <c r="DK53" s="924"/>
      <c r="DL53" s="924"/>
      <c r="DM53" s="924"/>
      <c r="DN53" s="924"/>
      <c r="DO53" s="924"/>
      <c r="DP53" s="924"/>
      <c r="DQ53" s="975"/>
      <c r="DR53" s="924"/>
      <c r="DS53" s="924"/>
      <c r="DT53" s="924"/>
      <c r="DU53" s="975"/>
      <c r="DV53" s="924"/>
      <c r="DW53" s="924"/>
      <c r="DX53" s="924"/>
      <c r="DY53" s="924"/>
      <c r="DZ53" s="924"/>
      <c r="EA53" s="924"/>
      <c r="EB53" s="924"/>
      <c r="EC53" s="972"/>
      <c r="ED53" s="924"/>
      <c r="EE53" s="924"/>
      <c r="EF53" s="924"/>
      <c r="EG53" s="972"/>
      <c r="EH53" s="924"/>
      <c r="EI53" s="924"/>
      <c r="EJ53" s="924"/>
      <c r="EK53" s="643"/>
      <c r="EL53" s="924"/>
      <c r="EM53" s="924"/>
      <c r="EN53" s="924"/>
      <c r="EO53" s="924"/>
      <c r="EP53" s="924"/>
      <c r="EQ53" s="924"/>
      <c r="ER53" s="924"/>
      <c r="ES53" s="924"/>
      <c r="ET53" s="924"/>
      <c r="EU53" s="924"/>
      <c r="EV53" s="924"/>
      <c r="EW53" s="924"/>
      <c r="EX53" s="924"/>
      <c r="EY53" s="924"/>
      <c r="EZ53" s="924"/>
      <c r="FA53" s="924"/>
      <c r="FB53" s="924"/>
      <c r="FC53" s="924"/>
      <c r="FD53" s="924"/>
      <c r="FE53" s="924"/>
      <c r="FF53" s="924"/>
      <c r="FG53" s="924"/>
      <c r="FH53" s="646"/>
    </row>
    <row r="54" spans="1:164" s="1" customFormat="1" ht="12" customHeight="1">
      <c r="A54" s="5"/>
      <c r="B54" s="5"/>
      <c r="C54" s="5"/>
      <c r="D54" s="5"/>
      <c r="E54" s="5"/>
      <c r="G54" s="14"/>
      <c r="H54" s="14"/>
      <c r="I54" s="14"/>
      <c r="J54" s="14"/>
      <c r="K54" s="14"/>
      <c r="L54" s="14"/>
      <c r="M54" s="14"/>
      <c r="N54" s="14"/>
      <c r="O54" s="14"/>
      <c r="P54" s="14"/>
      <c r="Q54" s="14"/>
      <c r="R54" s="14"/>
      <c r="S54" s="14"/>
      <c r="T54" s="14"/>
      <c r="U54" s="14"/>
      <c r="V54" s="14"/>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22"/>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22"/>
      <c r="DN54" s="22"/>
      <c r="DO54" s="22"/>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row>
    <row r="55" spans="1:164" ht="33" customHeight="1">
      <c r="D55" s="5"/>
      <c r="E55" s="5"/>
      <c r="AK55" s="538"/>
      <c r="AL55" s="538"/>
      <c r="AM55" s="538"/>
      <c r="AN55" s="538"/>
      <c r="AO55" s="538"/>
      <c r="AP55" s="538"/>
      <c r="AQ55" s="538"/>
      <c r="AR55" s="538"/>
      <c r="BK55" s="9"/>
      <c r="BL55" s="9"/>
      <c r="BM55" s="9"/>
      <c r="BN55" s="9"/>
      <c r="BO55" s="9"/>
      <c r="DG55" s="538"/>
      <c r="DH55" s="557"/>
      <c r="DI55" s="557"/>
      <c r="DJ55" s="558"/>
      <c r="DK55" s="557"/>
      <c r="DL55" s="559"/>
      <c r="DM55" s="557"/>
      <c r="DN55" s="558"/>
      <c r="DO55" s="557"/>
      <c r="DP55" s="561"/>
      <c r="DR55" s="538"/>
      <c r="EJ55" s="538"/>
    </row>
    <row r="56" spans="1:164" ht="12" customHeight="1">
      <c r="D56" s="5"/>
      <c r="E56" s="5"/>
      <c r="BK56" s="335"/>
      <c r="BL56" s="335"/>
      <c r="BM56" s="335"/>
      <c r="BN56" s="335"/>
      <c r="BO56" s="335"/>
    </row>
    <row r="57" spans="1:164" ht="12" customHeight="1">
      <c r="D57" s="403"/>
      <c r="E57" s="403"/>
      <c r="BK57" s="335"/>
      <c r="BL57" s="335"/>
      <c r="BM57" s="335"/>
      <c r="BN57" s="335"/>
      <c r="BO57" s="335"/>
    </row>
    <row r="58" spans="1:164" ht="12" customHeight="1">
      <c r="D58" s="403"/>
      <c r="E58" s="403"/>
      <c r="BK58" s="335"/>
      <c r="BL58" s="335"/>
      <c r="BM58" s="335"/>
      <c r="BN58" s="335"/>
      <c r="BO58" s="335"/>
      <c r="DG58" s="538"/>
    </row>
    <row r="59" spans="1:164" ht="12" customHeight="1">
      <c r="D59" s="403"/>
      <c r="E59" s="403"/>
      <c r="BK59" s="335"/>
      <c r="BL59" s="335"/>
      <c r="BM59" s="335"/>
      <c r="BN59" s="335"/>
      <c r="BO59" s="335"/>
    </row>
    <row r="60" spans="1:164" ht="12" customHeight="1">
      <c r="D60" s="403"/>
      <c r="E60" s="403"/>
      <c r="BK60" s="12"/>
      <c r="BL60" s="12"/>
      <c r="BM60" s="12"/>
      <c r="BN60" s="12"/>
      <c r="BO60" s="12"/>
    </row>
    <row r="61" spans="1:164" ht="12" customHeight="1">
      <c r="D61" s="403"/>
      <c r="E61" s="403"/>
      <c r="BK61" s="12"/>
      <c r="BL61" s="12"/>
      <c r="BM61" s="12"/>
      <c r="BN61" s="12"/>
      <c r="BO61" s="12"/>
    </row>
    <row r="62" spans="1:164" ht="12" customHeight="1">
      <c r="D62" s="403"/>
      <c r="E62" s="403"/>
      <c r="BK62" s="12"/>
      <c r="BL62" s="12"/>
      <c r="BM62" s="12"/>
      <c r="BN62" s="12"/>
      <c r="BO62" s="12"/>
    </row>
    <row r="63" spans="1:164" ht="12" customHeight="1">
      <c r="D63" s="403"/>
      <c r="E63" s="403"/>
      <c r="BK63" s="12"/>
      <c r="BL63" s="12"/>
      <c r="BM63" s="12"/>
      <c r="BN63" s="12"/>
      <c r="BO63" s="12"/>
    </row>
    <row r="64" spans="1:164" ht="12" customHeight="1">
      <c r="D64" s="403"/>
      <c r="E64" s="403"/>
      <c r="BK64" s="12"/>
      <c r="BL64" s="12"/>
      <c r="BM64" s="12"/>
      <c r="BN64" s="12"/>
      <c r="BO64" s="12"/>
    </row>
    <row r="65" spans="4:67" ht="12" customHeight="1">
      <c r="D65" s="403"/>
      <c r="E65" s="403"/>
      <c r="BK65" s="12"/>
      <c r="BL65" s="12"/>
      <c r="BM65" s="12"/>
      <c r="BN65" s="12"/>
      <c r="BO65" s="12"/>
    </row>
    <row r="66" spans="4:67" ht="12" customHeight="1">
      <c r="D66" s="403"/>
      <c r="E66" s="403"/>
      <c r="BK66" s="12"/>
      <c r="BL66" s="12"/>
      <c r="BM66" s="12"/>
      <c r="BN66" s="12"/>
      <c r="BO66" s="12"/>
    </row>
    <row r="67" spans="4:67" ht="12" customHeight="1">
      <c r="D67" s="403"/>
      <c r="E67" s="403"/>
      <c r="BK67" s="12"/>
      <c r="BL67" s="12"/>
      <c r="BM67" s="12"/>
      <c r="BN67" s="12"/>
      <c r="BO67" s="12"/>
    </row>
    <row r="68" spans="4:67" ht="12" customHeight="1">
      <c r="D68" s="403"/>
      <c r="E68" s="403"/>
      <c r="BK68" s="12"/>
      <c r="BL68" s="12"/>
      <c r="BM68" s="12"/>
      <c r="BN68" s="12"/>
      <c r="BO68" s="12"/>
    </row>
    <row r="69" spans="4:67" ht="12" customHeight="1">
      <c r="D69" s="403"/>
      <c r="E69" s="403"/>
      <c r="BK69" s="12"/>
      <c r="BL69" s="12"/>
      <c r="BM69" s="12"/>
      <c r="BN69" s="12"/>
      <c r="BO69" s="12"/>
    </row>
    <row r="70" spans="4:67" ht="12" customHeight="1">
      <c r="D70" s="403"/>
      <c r="E70" s="403"/>
      <c r="BK70" s="12"/>
      <c r="BL70" s="12"/>
      <c r="BM70" s="12"/>
      <c r="BN70" s="12"/>
      <c r="BO70" s="12"/>
    </row>
    <row r="71" spans="4:67" ht="12" customHeight="1">
      <c r="D71" s="403"/>
      <c r="E71" s="403"/>
      <c r="BK71" s="12"/>
      <c r="BL71" s="12"/>
      <c r="BM71" s="12"/>
      <c r="BN71" s="12"/>
      <c r="BO71" s="12"/>
    </row>
    <row r="72" spans="4:67" ht="12" customHeight="1">
      <c r="D72" s="403"/>
      <c r="E72" s="403"/>
      <c r="BK72" s="12"/>
      <c r="BL72" s="12"/>
      <c r="BM72" s="12"/>
      <c r="BN72" s="12"/>
      <c r="BO72" s="12"/>
    </row>
    <row r="73" spans="4:67" ht="12" customHeight="1">
      <c r="D73" s="403"/>
      <c r="E73" s="403"/>
      <c r="BK73" s="12"/>
      <c r="BL73" s="12"/>
      <c r="BM73" s="12"/>
      <c r="BN73" s="12"/>
      <c r="BO73" s="12"/>
    </row>
    <row r="74" spans="4:67" ht="12" customHeight="1">
      <c r="D74" s="403"/>
      <c r="E74" s="403"/>
      <c r="BK74" s="12"/>
      <c r="BL74" s="12"/>
      <c r="BM74" s="12"/>
      <c r="BN74" s="12"/>
      <c r="BO74" s="12"/>
    </row>
    <row r="75" spans="4:67" ht="12" customHeight="1">
      <c r="D75" s="403"/>
      <c r="E75" s="403"/>
      <c r="BK75" s="12"/>
      <c r="BL75" s="12"/>
      <c r="BM75" s="12"/>
      <c r="BN75" s="12"/>
      <c r="BO75" s="12"/>
    </row>
    <row r="76" spans="4:67" ht="12" customHeight="1">
      <c r="D76" s="403"/>
      <c r="E76" s="403"/>
      <c r="BK76" s="12"/>
      <c r="BL76" s="12"/>
      <c r="BM76" s="12"/>
      <c r="BN76" s="12"/>
      <c r="BO76" s="12"/>
    </row>
    <row r="77" spans="4:67" ht="12" customHeight="1">
      <c r="D77" s="403"/>
      <c r="E77" s="403"/>
      <c r="BK77" s="12"/>
      <c r="BL77" s="12"/>
      <c r="BM77" s="12"/>
      <c r="BN77" s="12"/>
      <c r="BO77" s="12"/>
    </row>
    <row r="78" spans="4:67" ht="12" customHeight="1">
      <c r="D78" s="403"/>
      <c r="E78" s="403"/>
      <c r="BK78" s="12"/>
      <c r="BL78" s="12"/>
      <c r="BM78" s="12"/>
      <c r="BN78" s="12"/>
      <c r="BO78" s="12"/>
    </row>
    <row r="79" spans="4:67" ht="12" customHeight="1">
      <c r="D79" s="403"/>
      <c r="E79" s="403"/>
      <c r="BK79" s="12"/>
      <c r="BL79" s="12"/>
      <c r="BM79" s="12"/>
      <c r="BN79" s="12"/>
      <c r="BO79" s="12"/>
    </row>
    <row r="80" spans="4:67" ht="12" customHeight="1">
      <c r="D80" s="403"/>
      <c r="E80" s="403"/>
      <c r="BK80" s="12"/>
      <c r="BL80" s="12"/>
      <c r="BM80" s="12"/>
      <c r="BN80" s="12"/>
      <c r="BO80" s="12"/>
    </row>
    <row r="81" spans="4:67" ht="12" customHeight="1">
      <c r="D81" s="403"/>
      <c r="E81" s="403"/>
      <c r="BK81" s="12"/>
      <c r="BL81" s="12"/>
      <c r="BM81" s="12"/>
      <c r="BN81" s="12"/>
      <c r="BO81" s="12"/>
    </row>
    <row r="82" spans="4:67" ht="12" customHeight="1">
      <c r="D82" s="403"/>
      <c r="E82" s="403"/>
      <c r="BK82" s="12"/>
      <c r="BL82" s="12"/>
      <c r="BM82" s="12"/>
      <c r="BN82" s="12"/>
      <c r="BO82" s="12"/>
    </row>
    <row r="83" spans="4:67" ht="12" customHeight="1">
      <c r="D83" s="403"/>
      <c r="E83" s="403"/>
      <c r="BK83" s="12"/>
      <c r="BL83" s="12"/>
      <c r="BM83" s="12"/>
      <c r="BN83" s="12"/>
      <c r="BO83" s="12"/>
    </row>
    <row r="84" spans="4:67" ht="12" customHeight="1">
      <c r="D84" s="403"/>
      <c r="E84" s="403"/>
      <c r="BK84" s="12"/>
      <c r="BL84" s="12"/>
      <c r="BM84" s="12"/>
      <c r="BN84" s="12"/>
      <c r="BO84" s="12"/>
    </row>
    <row r="85" spans="4:67" ht="12" customHeight="1">
      <c r="D85" s="403"/>
      <c r="E85" s="403"/>
      <c r="BK85" s="12"/>
      <c r="BL85" s="12"/>
      <c r="BM85" s="12"/>
      <c r="BN85" s="12"/>
      <c r="BO85" s="12"/>
    </row>
    <row r="86" spans="4:67" ht="12" customHeight="1">
      <c r="D86" s="403"/>
      <c r="E86" s="403"/>
      <c r="BK86" s="12"/>
      <c r="BL86" s="12"/>
      <c r="BM86" s="12"/>
      <c r="BN86" s="12"/>
      <c r="BO86" s="12"/>
    </row>
    <row r="87" spans="4:67" ht="12" customHeight="1">
      <c r="D87" s="403"/>
      <c r="E87" s="403"/>
      <c r="BK87" s="12"/>
      <c r="BL87" s="12"/>
      <c r="BM87" s="12"/>
      <c r="BN87" s="12"/>
      <c r="BO87" s="12"/>
    </row>
    <row r="88" spans="4:67" ht="12" customHeight="1">
      <c r="D88" s="403"/>
      <c r="E88" s="403"/>
      <c r="BK88" s="12"/>
      <c r="BL88" s="12"/>
      <c r="BM88" s="12"/>
      <c r="BN88" s="12"/>
      <c r="BO88" s="12"/>
    </row>
    <row r="89" spans="4:67" ht="12" customHeight="1">
      <c r="D89" s="403"/>
      <c r="E89" s="403"/>
      <c r="BK89" s="12"/>
      <c r="BL89" s="12"/>
      <c r="BM89" s="12"/>
      <c r="BN89" s="12"/>
      <c r="BO89" s="12"/>
    </row>
    <row r="90" spans="4:67" ht="12" customHeight="1">
      <c r="D90" s="403"/>
      <c r="E90" s="403"/>
      <c r="BK90" s="12"/>
      <c r="BL90" s="12"/>
      <c r="BM90" s="12"/>
      <c r="BN90" s="12"/>
      <c r="BO90" s="12"/>
    </row>
    <row r="91" spans="4:67" ht="12" customHeight="1">
      <c r="D91" s="403"/>
      <c r="E91" s="403"/>
      <c r="BK91" s="12"/>
      <c r="BL91" s="12"/>
      <c r="BM91" s="12"/>
      <c r="BN91" s="12"/>
      <c r="BO91" s="12"/>
    </row>
    <row r="92" spans="4:67" ht="12" customHeight="1">
      <c r="D92" s="403"/>
      <c r="E92" s="403"/>
      <c r="BK92" s="12"/>
      <c r="BL92" s="12"/>
      <c r="BM92" s="12"/>
      <c r="BN92" s="12"/>
      <c r="BO92" s="12"/>
    </row>
    <row r="93" spans="4:67" ht="12" customHeight="1">
      <c r="D93" s="403"/>
      <c r="E93" s="403"/>
      <c r="BK93" s="12"/>
      <c r="BL93" s="12"/>
      <c r="BM93" s="12"/>
      <c r="BN93" s="12"/>
      <c r="BO93" s="12"/>
    </row>
    <row r="94" spans="4:67" ht="12" customHeight="1">
      <c r="D94" s="403"/>
      <c r="E94" s="403"/>
      <c r="BK94" s="12"/>
      <c r="BL94" s="12"/>
      <c r="BM94" s="12"/>
      <c r="BN94" s="12"/>
      <c r="BO94" s="12"/>
    </row>
    <row r="95" spans="4:67" ht="12" customHeight="1">
      <c r="D95" s="403"/>
      <c r="E95" s="403"/>
      <c r="BK95" s="12"/>
      <c r="BL95" s="12"/>
      <c r="BM95" s="12"/>
      <c r="BN95" s="12"/>
      <c r="BO95" s="12"/>
    </row>
    <row r="96" spans="4:67" ht="12" customHeight="1">
      <c r="D96" s="403"/>
      <c r="E96" s="403"/>
      <c r="BK96" s="12"/>
      <c r="BL96" s="12"/>
      <c r="BM96" s="12"/>
      <c r="BN96" s="12"/>
      <c r="BO96" s="12"/>
    </row>
    <row r="97" spans="4:67" ht="12" customHeight="1">
      <c r="D97" s="403"/>
      <c r="E97" s="403"/>
      <c r="BK97" s="12"/>
      <c r="BL97" s="12"/>
      <c r="BM97" s="12"/>
      <c r="BN97" s="12"/>
      <c r="BO97" s="12"/>
    </row>
    <row r="98" spans="4:67" ht="12" customHeight="1">
      <c r="D98" s="403"/>
      <c r="E98" s="403"/>
      <c r="BK98" s="12"/>
      <c r="BL98" s="12"/>
      <c r="BM98" s="12"/>
      <c r="BN98" s="12"/>
      <c r="BO98" s="12"/>
    </row>
    <row r="99" spans="4:67" ht="12" customHeight="1">
      <c r="D99" s="403"/>
      <c r="E99" s="403"/>
      <c r="BK99" s="12"/>
      <c r="BL99" s="12"/>
      <c r="BM99" s="12"/>
      <c r="BN99" s="12"/>
      <c r="BO99" s="12"/>
    </row>
    <row r="100" spans="4:67" ht="12" customHeight="1">
      <c r="D100" s="403"/>
      <c r="E100" s="403"/>
      <c r="BK100" s="12"/>
      <c r="BL100" s="12"/>
      <c r="BM100" s="12"/>
      <c r="BN100" s="12"/>
      <c r="BO100" s="12"/>
    </row>
    <row r="101" spans="4:67" ht="12" customHeight="1">
      <c r="D101" s="403"/>
      <c r="E101" s="403"/>
      <c r="BK101" s="12"/>
      <c r="BL101" s="12"/>
      <c r="BM101" s="12"/>
      <c r="BN101" s="12"/>
      <c r="BO101" s="12"/>
    </row>
    <row r="102" spans="4:67" ht="12" customHeight="1">
      <c r="D102" s="403"/>
      <c r="E102" s="403"/>
      <c r="BK102" s="12"/>
      <c r="BL102" s="12"/>
      <c r="BM102" s="12"/>
      <c r="BN102" s="12"/>
      <c r="BO102" s="12"/>
    </row>
    <row r="103" spans="4:67" ht="12" customHeight="1">
      <c r="D103" s="403"/>
      <c r="E103" s="403"/>
      <c r="BK103" s="12"/>
      <c r="BL103" s="12"/>
      <c r="BM103" s="12"/>
      <c r="BN103" s="12"/>
      <c r="BO103" s="12"/>
    </row>
    <row r="104" spans="4:67" ht="12" customHeight="1">
      <c r="D104" s="403"/>
      <c r="E104" s="403"/>
      <c r="BK104" s="12"/>
      <c r="BL104" s="12"/>
      <c r="BM104" s="12"/>
      <c r="BN104" s="12"/>
      <c r="BO104" s="12"/>
    </row>
    <row r="105" spans="4:67" ht="12" customHeight="1">
      <c r="D105" s="403"/>
      <c r="E105" s="403"/>
      <c r="BK105" s="12"/>
      <c r="BL105" s="12"/>
      <c r="BM105" s="12"/>
      <c r="BN105" s="12"/>
      <c r="BO105" s="12"/>
    </row>
    <row r="106" spans="4:67" ht="12" customHeight="1">
      <c r="D106" s="403"/>
      <c r="E106" s="403"/>
      <c r="BK106" s="12"/>
      <c r="BL106" s="12"/>
      <c r="BM106" s="12"/>
      <c r="BN106" s="12"/>
      <c r="BO106" s="12"/>
    </row>
    <row r="107" spans="4:67" ht="12" customHeight="1">
      <c r="D107" s="403"/>
      <c r="E107" s="403"/>
      <c r="BK107" s="12"/>
      <c r="BL107" s="12"/>
      <c r="BM107" s="12"/>
      <c r="BN107" s="12"/>
      <c r="BO107" s="12"/>
    </row>
    <row r="108" spans="4:67" ht="12" customHeight="1">
      <c r="D108" s="403"/>
      <c r="E108" s="403"/>
      <c r="BK108" s="12"/>
      <c r="BL108" s="12"/>
      <c r="BM108" s="12"/>
      <c r="BN108" s="12"/>
      <c r="BO108" s="12"/>
    </row>
    <row r="109" spans="4:67" ht="12" customHeight="1">
      <c r="D109" s="403"/>
      <c r="E109" s="403"/>
      <c r="BK109" s="12"/>
      <c r="BL109" s="12"/>
      <c r="BM109" s="12"/>
      <c r="BN109" s="12"/>
      <c r="BO109" s="12"/>
    </row>
    <row r="110" spans="4:67" ht="12" customHeight="1">
      <c r="D110" s="403"/>
      <c r="E110" s="403"/>
      <c r="BK110" s="12"/>
      <c r="BL110" s="12"/>
      <c r="BM110" s="12"/>
      <c r="BN110" s="12"/>
      <c r="BO110" s="12"/>
    </row>
    <row r="111" spans="4:67" ht="12" customHeight="1">
      <c r="D111" s="403"/>
      <c r="E111" s="403"/>
      <c r="BK111" s="12"/>
      <c r="BL111" s="12"/>
      <c r="BM111" s="12"/>
      <c r="BN111" s="12"/>
      <c r="BO111" s="12"/>
    </row>
    <row r="112" spans="4:67" ht="12" customHeight="1">
      <c r="D112" s="403"/>
      <c r="E112" s="403"/>
      <c r="BK112" s="12"/>
      <c r="BL112" s="12"/>
      <c r="BM112" s="12"/>
      <c r="BN112" s="12"/>
      <c r="BO112" s="12"/>
    </row>
    <row r="113" spans="4:67" ht="12" customHeight="1">
      <c r="D113" s="403"/>
      <c r="E113" s="403"/>
      <c r="BK113" s="12"/>
      <c r="BL113" s="12"/>
      <c r="BM113" s="12"/>
      <c r="BN113" s="12"/>
      <c r="BO113" s="12"/>
    </row>
    <row r="114" spans="4:67" ht="12" customHeight="1">
      <c r="D114" s="403"/>
      <c r="E114" s="403"/>
      <c r="BK114" s="12"/>
      <c r="BL114" s="12"/>
      <c r="BM114" s="12"/>
      <c r="BN114" s="12"/>
      <c r="BO114" s="12"/>
    </row>
    <row r="115" spans="4:67" ht="12" customHeight="1">
      <c r="D115" s="403"/>
      <c r="E115" s="403"/>
      <c r="BK115" s="12"/>
      <c r="BL115" s="12"/>
      <c r="BM115" s="12"/>
      <c r="BN115" s="12"/>
      <c r="BO115" s="12"/>
    </row>
    <row r="116" spans="4:67" ht="12" customHeight="1">
      <c r="D116" s="403"/>
      <c r="E116" s="403"/>
      <c r="BK116" s="12"/>
      <c r="BL116" s="12"/>
      <c r="BM116" s="12"/>
      <c r="BN116" s="12"/>
      <c r="BO116" s="12"/>
    </row>
    <row r="117" spans="4:67" ht="12" customHeight="1">
      <c r="D117" s="403"/>
      <c r="E117" s="403"/>
      <c r="BK117" s="12"/>
      <c r="BL117" s="12"/>
      <c r="BM117" s="12"/>
      <c r="BN117" s="12"/>
      <c r="BO117" s="12"/>
    </row>
    <row r="118" spans="4:67" ht="12" customHeight="1">
      <c r="D118" s="403"/>
      <c r="E118" s="403"/>
      <c r="BK118" s="12"/>
      <c r="BL118" s="12"/>
      <c r="BM118" s="12"/>
      <c r="BN118" s="12"/>
      <c r="BO118" s="12"/>
    </row>
    <row r="119" spans="4:67" ht="12" customHeight="1">
      <c r="D119" s="403"/>
      <c r="E119" s="403"/>
      <c r="BK119" s="12"/>
      <c r="BL119" s="12"/>
      <c r="BM119" s="12"/>
      <c r="BN119" s="12"/>
      <c r="BO119" s="12"/>
    </row>
    <row r="120" spans="4:67" ht="12" customHeight="1">
      <c r="D120" s="403"/>
      <c r="E120" s="403"/>
      <c r="BK120" s="12"/>
      <c r="BL120" s="12"/>
      <c r="BM120" s="12"/>
      <c r="BN120" s="12"/>
      <c r="BO120" s="12"/>
    </row>
    <row r="121" spans="4:67" ht="12" customHeight="1">
      <c r="D121" s="403"/>
      <c r="E121" s="403"/>
      <c r="BK121" s="12"/>
      <c r="BL121" s="12"/>
      <c r="BM121" s="12"/>
      <c r="BN121" s="12"/>
      <c r="BO121" s="12"/>
    </row>
    <row r="122" spans="4:67" ht="12" customHeight="1">
      <c r="D122" s="403"/>
      <c r="E122" s="403"/>
      <c r="BK122" s="12"/>
      <c r="BL122" s="12"/>
      <c r="BM122" s="12"/>
      <c r="BN122" s="12"/>
      <c r="BO122" s="12"/>
    </row>
    <row r="123" spans="4:67" ht="12" customHeight="1">
      <c r="D123" s="403"/>
      <c r="E123" s="403"/>
      <c r="BK123" s="12"/>
      <c r="BL123" s="12"/>
      <c r="BM123" s="12"/>
      <c r="BN123" s="12"/>
      <c r="BO123" s="12"/>
    </row>
    <row r="124" spans="4:67" ht="12" customHeight="1">
      <c r="D124" s="403"/>
      <c r="E124" s="403"/>
      <c r="BK124" s="12"/>
      <c r="BL124" s="12"/>
      <c r="BM124" s="12"/>
      <c r="BN124" s="12"/>
      <c r="BO124" s="12"/>
    </row>
    <row r="125" spans="4:67" ht="12" customHeight="1">
      <c r="D125" s="403"/>
      <c r="E125" s="403"/>
      <c r="BK125" s="12"/>
      <c r="BL125" s="12"/>
      <c r="BM125" s="12"/>
      <c r="BN125" s="12"/>
      <c r="BO125" s="12"/>
    </row>
    <row r="126" spans="4:67" ht="12" customHeight="1">
      <c r="D126" s="403"/>
      <c r="E126" s="403"/>
      <c r="BK126" s="12"/>
      <c r="BL126" s="12"/>
      <c r="BM126" s="12"/>
      <c r="BN126" s="12"/>
      <c r="BO126" s="12"/>
    </row>
    <row r="127" spans="4:67" ht="12" customHeight="1">
      <c r="D127" s="403"/>
      <c r="E127" s="403"/>
      <c r="BK127" s="12"/>
      <c r="BL127" s="12"/>
      <c r="BM127" s="12"/>
      <c r="BN127" s="12"/>
      <c r="BO127" s="12"/>
    </row>
    <row r="128" spans="4:67" ht="12" customHeight="1">
      <c r="D128" s="403"/>
      <c r="E128" s="403"/>
      <c r="BK128" s="12"/>
      <c r="BL128" s="12"/>
      <c r="BM128" s="12"/>
      <c r="BN128" s="12"/>
      <c r="BO128" s="12"/>
    </row>
    <row r="129" spans="4:67" ht="12" customHeight="1">
      <c r="D129" s="403"/>
      <c r="E129" s="403"/>
      <c r="BK129" s="12"/>
      <c r="BL129" s="12"/>
      <c r="BM129" s="12"/>
      <c r="BN129" s="12"/>
      <c r="BO129" s="12"/>
    </row>
    <row r="130" spans="4:67" ht="12" customHeight="1">
      <c r="D130" s="403"/>
      <c r="E130" s="403"/>
      <c r="BK130" s="12"/>
      <c r="BL130" s="12"/>
      <c r="BM130" s="12"/>
      <c r="BN130" s="12"/>
      <c r="BO130" s="12"/>
    </row>
    <row r="131" spans="4:67" ht="12" customHeight="1">
      <c r="D131" s="403"/>
      <c r="E131" s="403"/>
      <c r="BK131" s="12"/>
      <c r="BL131" s="12"/>
      <c r="BM131" s="12"/>
      <c r="BN131" s="12"/>
      <c r="BO131" s="12"/>
    </row>
    <row r="132" spans="4:67" ht="12" customHeight="1">
      <c r="D132" s="403"/>
      <c r="E132" s="403"/>
      <c r="BK132" s="12"/>
      <c r="BL132" s="12"/>
      <c r="BM132" s="12"/>
      <c r="BN132" s="12"/>
      <c r="BO132" s="12"/>
    </row>
    <row r="133" spans="4:67" ht="12" customHeight="1">
      <c r="D133" s="403"/>
      <c r="E133" s="403"/>
      <c r="BK133" s="12"/>
      <c r="BL133" s="12"/>
      <c r="BM133" s="12"/>
      <c r="BN133" s="12"/>
      <c r="BO133" s="12"/>
    </row>
    <row r="134" spans="4:67" ht="12" customHeight="1">
      <c r="D134" s="403"/>
      <c r="E134" s="403"/>
      <c r="BK134" s="12"/>
      <c r="BL134" s="12"/>
      <c r="BM134" s="12"/>
      <c r="BN134" s="12"/>
      <c r="BO134" s="12"/>
    </row>
    <row r="135" spans="4:67" ht="12" customHeight="1">
      <c r="D135" s="403"/>
      <c r="E135" s="403"/>
      <c r="BK135" s="12"/>
      <c r="BL135" s="12"/>
      <c r="BM135" s="12"/>
      <c r="BN135" s="12"/>
      <c r="BO135" s="12"/>
    </row>
    <row r="136" spans="4:67" ht="12" customHeight="1">
      <c r="D136" s="403"/>
      <c r="E136" s="403"/>
      <c r="BK136" s="12"/>
      <c r="BL136" s="12"/>
      <c r="BM136" s="12"/>
      <c r="BN136" s="12"/>
      <c r="BO136" s="12"/>
    </row>
    <row r="137" spans="4:67" ht="12" customHeight="1">
      <c r="D137" s="403"/>
      <c r="E137" s="403"/>
      <c r="BK137" s="12"/>
      <c r="BL137" s="12"/>
      <c r="BM137" s="12"/>
      <c r="BN137" s="12"/>
      <c r="BO137" s="12"/>
    </row>
    <row r="138" spans="4:67" ht="12" customHeight="1">
      <c r="D138" s="403"/>
      <c r="E138" s="403"/>
      <c r="BK138" s="12"/>
      <c r="BL138" s="12"/>
      <c r="BM138" s="12"/>
      <c r="BN138" s="12"/>
      <c r="BO138" s="12"/>
    </row>
    <row r="139" spans="4:67" ht="12" customHeight="1">
      <c r="D139" s="403"/>
      <c r="E139" s="403"/>
      <c r="BK139" s="12"/>
      <c r="BL139" s="12"/>
      <c r="BM139" s="12"/>
      <c r="BN139" s="12"/>
      <c r="BO139" s="12"/>
    </row>
    <row r="140" spans="4:67" ht="12" customHeight="1">
      <c r="D140" s="403"/>
      <c r="E140" s="403"/>
      <c r="BK140" s="12"/>
      <c r="BL140" s="12"/>
      <c r="BM140" s="12"/>
      <c r="BN140" s="12"/>
      <c r="BO140" s="12"/>
    </row>
    <row r="141" spans="4:67" ht="12" customHeight="1">
      <c r="D141" s="403"/>
      <c r="E141" s="403"/>
      <c r="BK141" s="12"/>
      <c r="BL141" s="12"/>
      <c r="BM141" s="12"/>
      <c r="BN141" s="12"/>
      <c r="BO141" s="12"/>
    </row>
    <row r="142" spans="4:67" ht="12" customHeight="1">
      <c r="D142" s="403"/>
      <c r="E142" s="403"/>
      <c r="BK142" s="12"/>
      <c r="BL142" s="12"/>
      <c r="BM142" s="12"/>
      <c r="BN142" s="12"/>
      <c r="BO142" s="12"/>
    </row>
    <row r="143" spans="4:67" ht="12" customHeight="1">
      <c r="D143" s="403"/>
      <c r="E143" s="403"/>
      <c r="BK143" s="12"/>
      <c r="BL143" s="12"/>
      <c r="BM143" s="12"/>
      <c r="BN143" s="12"/>
      <c r="BO143" s="12"/>
    </row>
    <row r="144" spans="4:67" ht="12" customHeight="1">
      <c r="D144" s="403"/>
      <c r="E144" s="403"/>
      <c r="BK144" s="12"/>
      <c r="BL144" s="12"/>
      <c r="BM144" s="12"/>
      <c r="BN144" s="12"/>
      <c r="BO144" s="12"/>
    </row>
    <row r="145" spans="4:67" ht="12" customHeight="1">
      <c r="D145" s="403"/>
      <c r="E145" s="403"/>
      <c r="BK145" s="12"/>
      <c r="BL145" s="12"/>
      <c r="BM145" s="12"/>
      <c r="BN145" s="12"/>
      <c r="BO145" s="12"/>
    </row>
    <row r="146" spans="4:67" ht="12" customHeight="1">
      <c r="D146" s="403"/>
      <c r="E146" s="403"/>
      <c r="BK146" s="12"/>
      <c r="BL146" s="12"/>
      <c r="BM146" s="12"/>
      <c r="BN146" s="12"/>
      <c r="BO146" s="12"/>
    </row>
    <row r="147" spans="4:67" ht="12" customHeight="1">
      <c r="D147" s="403"/>
      <c r="E147" s="403"/>
      <c r="BK147" s="12"/>
      <c r="BL147" s="12"/>
      <c r="BM147" s="12"/>
      <c r="BN147" s="12"/>
      <c r="BO147" s="12"/>
    </row>
    <row r="148" spans="4:67" ht="12" customHeight="1">
      <c r="D148" s="403"/>
      <c r="E148" s="403"/>
      <c r="BK148" s="12"/>
      <c r="BL148" s="12"/>
      <c r="BM148" s="12"/>
      <c r="BN148" s="12"/>
      <c r="BO148" s="12"/>
    </row>
    <row r="149" spans="4:67" ht="12" customHeight="1">
      <c r="D149" s="403"/>
      <c r="E149" s="403"/>
      <c r="BK149" s="12"/>
      <c r="BL149" s="12"/>
      <c r="BM149" s="12"/>
      <c r="BN149" s="12"/>
      <c r="BO149" s="12"/>
    </row>
    <row r="150" spans="4:67" ht="12" customHeight="1">
      <c r="D150" s="403"/>
      <c r="E150" s="403"/>
      <c r="BK150" s="12"/>
      <c r="BL150" s="12"/>
      <c r="BM150" s="12"/>
      <c r="BN150" s="12"/>
      <c r="BO150" s="12"/>
    </row>
    <row r="151" spans="4:67" ht="12" customHeight="1">
      <c r="D151" s="403"/>
      <c r="E151" s="403"/>
      <c r="BK151" s="12"/>
      <c r="BL151" s="12"/>
      <c r="BM151" s="12"/>
      <c r="BN151" s="12"/>
      <c r="BO151" s="12"/>
    </row>
    <row r="152" spans="4:67" ht="12" customHeight="1">
      <c r="D152" s="403"/>
      <c r="E152" s="403"/>
      <c r="BK152" s="12"/>
      <c r="BL152" s="12"/>
      <c r="BM152" s="12"/>
      <c r="BN152" s="12"/>
      <c r="BO152" s="12"/>
    </row>
    <row r="153" spans="4:67" ht="12" customHeight="1">
      <c r="D153" s="403"/>
      <c r="E153" s="403"/>
      <c r="BK153" s="12"/>
      <c r="BL153" s="12"/>
      <c r="BM153" s="12"/>
      <c r="BN153" s="12"/>
      <c r="BO153" s="12"/>
    </row>
    <row r="154" spans="4:67" ht="12" customHeight="1">
      <c r="D154" s="403"/>
      <c r="E154" s="403"/>
      <c r="BK154" s="12"/>
      <c r="BL154" s="12"/>
      <c r="BM154" s="12"/>
      <c r="BN154" s="12"/>
      <c r="BO154" s="12"/>
    </row>
    <row r="155" spans="4:67" ht="12" customHeight="1">
      <c r="D155" s="403"/>
      <c r="E155" s="403"/>
      <c r="BK155" s="12"/>
      <c r="BL155" s="12"/>
      <c r="BM155" s="12"/>
      <c r="BN155" s="12"/>
      <c r="BO155" s="12"/>
    </row>
    <row r="156" spans="4:67" ht="12" customHeight="1">
      <c r="D156" s="403"/>
      <c r="E156" s="403"/>
      <c r="BK156" s="12"/>
      <c r="BL156" s="12"/>
      <c r="BM156" s="12"/>
      <c r="BN156" s="12"/>
      <c r="BO156" s="12"/>
    </row>
    <row r="157" spans="4:67" ht="12" customHeight="1">
      <c r="D157" s="403"/>
      <c r="E157" s="403"/>
      <c r="BK157" s="12"/>
      <c r="BL157" s="12"/>
      <c r="BM157" s="12"/>
      <c r="BN157" s="12"/>
      <c r="BO157" s="12"/>
    </row>
    <row r="158" spans="4:67" ht="12" customHeight="1">
      <c r="D158" s="403"/>
      <c r="E158" s="403"/>
      <c r="BK158" s="12"/>
      <c r="BL158" s="12"/>
      <c r="BM158" s="12"/>
      <c r="BN158" s="12"/>
      <c r="BO158" s="12"/>
    </row>
    <row r="159" spans="4:67" ht="12" customHeight="1">
      <c r="D159" s="403"/>
      <c r="E159" s="403"/>
      <c r="BK159" s="12"/>
      <c r="BL159" s="12"/>
      <c r="BM159" s="12"/>
      <c r="BN159" s="12"/>
      <c r="BO159" s="12"/>
    </row>
    <row r="160" spans="4:67" ht="12" customHeight="1">
      <c r="D160" s="403"/>
      <c r="E160" s="403"/>
      <c r="BK160" s="12"/>
      <c r="BL160" s="12"/>
      <c r="BM160" s="12"/>
      <c r="BN160" s="12"/>
      <c r="BO160" s="12"/>
    </row>
    <row r="161" spans="4:67" ht="12" customHeight="1">
      <c r="D161" s="403"/>
      <c r="E161" s="403"/>
      <c r="BK161" s="12"/>
      <c r="BL161" s="12"/>
      <c r="BM161" s="12"/>
      <c r="BN161" s="12"/>
      <c r="BO161" s="12"/>
    </row>
    <row r="162" spans="4:67" ht="12" customHeight="1">
      <c r="D162" s="403"/>
      <c r="E162" s="403"/>
      <c r="BK162" s="12"/>
      <c r="BL162" s="12"/>
      <c r="BM162" s="12"/>
      <c r="BN162" s="12"/>
      <c r="BO162" s="12"/>
    </row>
    <row r="163" spans="4:67" ht="12" customHeight="1">
      <c r="D163" s="403"/>
      <c r="E163" s="403"/>
      <c r="BK163" s="12"/>
      <c r="BL163" s="12"/>
      <c r="BM163" s="12"/>
      <c r="BN163" s="12"/>
      <c r="BO163" s="12"/>
    </row>
    <row r="164" spans="4:67" ht="12" customHeight="1">
      <c r="D164" s="403"/>
      <c r="E164" s="403"/>
      <c r="BK164" s="12"/>
      <c r="BL164" s="12"/>
      <c r="BM164" s="12"/>
      <c r="BN164" s="12"/>
      <c r="BO164" s="12"/>
    </row>
    <row r="165" spans="4:67" ht="12" customHeight="1">
      <c r="D165" s="403"/>
      <c r="E165" s="403"/>
      <c r="BK165" s="12"/>
      <c r="BL165" s="12"/>
      <c r="BM165" s="12"/>
      <c r="BN165" s="12"/>
      <c r="BO165" s="12"/>
    </row>
    <row r="166" spans="4:67" ht="12" customHeight="1">
      <c r="D166" s="403"/>
      <c r="E166" s="403"/>
      <c r="BK166" s="12"/>
      <c r="BL166" s="12"/>
      <c r="BM166" s="12"/>
      <c r="BN166" s="12"/>
      <c r="BO166" s="12"/>
    </row>
    <row r="167" spans="4:67" ht="12" customHeight="1">
      <c r="D167" s="403"/>
      <c r="E167" s="403"/>
      <c r="BK167" s="12"/>
      <c r="BL167" s="12"/>
      <c r="BM167" s="12"/>
      <c r="BN167" s="12"/>
      <c r="BO167" s="12"/>
    </row>
    <row r="168" spans="4:67" ht="12" customHeight="1">
      <c r="D168" s="403"/>
      <c r="E168" s="403"/>
      <c r="BK168" s="12"/>
      <c r="BL168" s="12"/>
      <c r="BM168" s="12"/>
      <c r="BN168" s="12"/>
      <c r="BO168" s="12"/>
    </row>
    <row r="169" spans="4:67" ht="12" customHeight="1">
      <c r="D169" s="403"/>
      <c r="E169" s="403"/>
      <c r="BK169" s="12"/>
      <c r="BL169" s="12"/>
      <c r="BM169" s="12"/>
      <c r="BN169" s="12"/>
      <c r="BO169" s="12"/>
    </row>
    <row r="170" spans="4:67" ht="12" customHeight="1">
      <c r="D170" s="403"/>
      <c r="E170" s="403"/>
      <c r="BK170" s="12"/>
      <c r="BL170" s="12"/>
      <c r="BM170" s="12"/>
      <c r="BN170" s="12"/>
      <c r="BO170" s="12"/>
    </row>
    <row r="171" spans="4:67" ht="12" customHeight="1">
      <c r="D171" s="403"/>
      <c r="E171" s="403"/>
      <c r="BK171" s="12"/>
      <c r="BL171" s="12"/>
      <c r="BM171" s="12"/>
      <c r="BN171" s="12"/>
      <c r="BO171" s="12"/>
    </row>
    <row r="172" spans="4:67" ht="12" customHeight="1">
      <c r="D172" s="403"/>
      <c r="E172" s="403"/>
      <c r="BK172" s="12"/>
      <c r="BL172" s="12"/>
      <c r="BM172" s="12"/>
      <c r="BN172" s="12"/>
      <c r="BO172" s="12"/>
    </row>
    <row r="173" spans="4:67" ht="12" customHeight="1">
      <c r="D173" s="403"/>
      <c r="E173" s="403"/>
      <c r="BK173" s="12"/>
      <c r="BL173" s="12"/>
      <c r="BM173" s="12"/>
      <c r="BN173" s="12"/>
      <c r="BO173" s="12"/>
    </row>
    <row r="174" spans="4:67" ht="12" customHeight="1">
      <c r="D174" s="403"/>
      <c r="E174" s="403"/>
      <c r="BK174" s="12"/>
      <c r="BL174" s="12"/>
      <c r="BM174" s="12"/>
      <c r="BN174" s="12"/>
      <c r="BO174" s="12"/>
    </row>
    <row r="175" spans="4:67" ht="12" customHeight="1">
      <c r="D175" s="403"/>
      <c r="E175" s="403"/>
      <c r="BK175" s="12"/>
      <c r="BL175" s="12"/>
      <c r="BM175" s="12"/>
      <c r="BN175" s="12"/>
      <c r="BO175" s="12"/>
    </row>
    <row r="176" spans="4:67" ht="12" customHeight="1">
      <c r="D176" s="403"/>
      <c r="E176" s="403"/>
      <c r="BK176" s="12"/>
      <c r="BL176" s="12"/>
      <c r="BM176" s="12"/>
      <c r="BN176" s="12"/>
      <c r="BO176" s="12"/>
    </row>
    <row r="177" spans="4:67" ht="12" customHeight="1">
      <c r="D177" s="403"/>
      <c r="E177" s="403"/>
      <c r="BK177" s="12"/>
      <c r="BL177" s="12"/>
      <c r="BM177" s="12"/>
      <c r="BN177" s="12"/>
      <c r="BO177" s="12"/>
    </row>
    <row r="178" spans="4:67" ht="12" customHeight="1">
      <c r="D178" s="403"/>
      <c r="E178" s="403"/>
      <c r="BK178" s="12"/>
      <c r="BL178" s="12"/>
      <c r="BM178" s="12"/>
      <c r="BN178" s="12"/>
      <c r="BO178" s="12"/>
    </row>
    <row r="179" spans="4:67" ht="12" customHeight="1">
      <c r="D179" s="403"/>
      <c r="E179" s="403"/>
      <c r="BK179" s="12"/>
      <c r="BL179" s="12"/>
      <c r="BM179" s="12"/>
      <c r="BN179" s="12"/>
      <c r="BO179" s="12"/>
    </row>
    <row r="180" spans="4:67" ht="12" customHeight="1">
      <c r="D180" s="403"/>
      <c r="E180" s="403"/>
      <c r="BK180" s="12"/>
      <c r="BL180" s="12"/>
      <c r="BM180" s="12"/>
      <c r="BN180" s="12"/>
      <c r="BO180" s="12"/>
    </row>
    <row r="181" spans="4:67" ht="12" customHeight="1">
      <c r="D181" s="403"/>
      <c r="E181" s="403"/>
      <c r="BK181" s="12"/>
      <c r="BL181" s="12"/>
      <c r="BM181" s="12"/>
      <c r="BN181" s="12"/>
      <c r="BO181" s="12"/>
    </row>
    <row r="182" spans="4:67" ht="12" customHeight="1">
      <c r="D182" s="403"/>
      <c r="E182" s="403"/>
      <c r="BK182" s="12"/>
      <c r="BL182" s="12"/>
      <c r="BM182" s="12"/>
      <c r="BN182" s="12"/>
      <c r="BO182" s="12"/>
    </row>
    <row r="183" spans="4:67" ht="12" customHeight="1">
      <c r="D183" s="403"/>
      <c r="E183" s="403"/>
      <c r="BK183" s="12"/>
      <c r="BL183" s="12"/>
      <c r="BM183" s="12"/>
      <c r="BN183" s="12"/>
      <c r="BO183" s="12"/>
    </row>
    <row r="184" spans="4:67" ht="12" customHeight="1">
      <c r="D184" s="403"/>
      <c r="E184" s="403"/>
      <c r="BK184" s="12"/>
      <c r="BL184" s="12"/>
      <c r="BM184" s="12"/>
      <c r="BN184" s="12"/>
      <c r="BO184" s="12"/>
    </row>
    <row r="185" spans="4:67" ht="12" customHeight="1">
      <c r="D185" s="403"/>
      <c r="E185" s="403"/>
      <c r="BK185" s="12"/>
      <c r="BL185" s="12"/>
      <c r="BM185" s="12"/>
      <c r="BN185" s="12"/>
      <c r="BO185" s="12"/>
    </row>
    <row r="186" spans="4:67" ht="12" customHeight="1">
      <c r="D186" s="403"/>
      <c r="E186" s="403"/>
      <c r="BK186" s="12"/>
      <c r="BL186" s="12"/>
      <c r="BM186" s="12"/>
      <c r="BN186" s="12"/>
      <c r="BO186" s="12"/>
    </row>
    <row r="187" spans="4:67" ht="12" customHeight="1">
      <c r="D187" s="403"/>
      <c r="E187" s="403"/>
      <c r="BK187" s="12"/>
      <c r="BL187" s="12"/>
      <c r="BM187" s="12"/>
      <c r="BN187" s="12"/>
      <c r="BO187" s="12"/>
    </row>
    <row r="188" spans="4:67" ht="12" customHeight="1">
      <c r="D188" s="403"/>
      <c r="E188" s="403"/>
      <c r="BK188" s="12"/>
      <c r="BL188" s="12"/>
      <c r="BM188" s="12"/>
      <c r="BN188" s="12"/>
      <c r="BO188" s="12"/>
    </row>
    <row r="189" spans="4:67" ht="12" customHeight="1">
      <c r="D189" s="403"/>
      <c r="E189" s="403"/>
      <c r="BK189" s="12"/>
      <c r="BL189" s="12"/>
      <c r="BM189" s="12"/>
      <c r="BN189" s="12"/>
      <c r="BO189" s="12"/>
    </row>
    <row r="190" spans="4:67" ht="12" customHeight="1">
      <c r="D190" s="403"/>
      <c r="E190" s="403"/>
      <c r="BK190" s="12"/>
      <c r="BL190" s="12"/>
      <c r="BM190" s="12"/>
      <c r="BN190" s="12"/>
      <c r="BO190" s="12"/>
    </row>
    <row r="191" spans="4:67" ht="12" customHeight="1">
      <c r="D191" s="403"/>
      <c r="E191" s="403"/>
      <c r="BK191" s="12"/>
      <c r="BL191" s="12"/>
      <c r="BM191" s="12"/>
      <c r="BN191" s="12"/>
      <c r="BO191" s="12"/>
    </row>
    <row r="192" spans="4:67" ht="12" customHeight="1">
      <c r="D192" s="403"/>
      <c r="E192" s="403"/>
      <c r="BK192" s="12"/>
      <c r="BL192" s="12"/>
      <c r="BM192" s="12"/>
      <c r="BN192" s="12"/>
      <c r="BO192" s="12"/>
    </row>
    <row r="193" spans="4:67" ht="12" customHeight="1">
      <c r="D193" s="403"/>
      <c r="E193" s="403"/>
      <c r="BK193" s="12"/>
      <c r="BL193" s="12"/>
      <c r="BM193" s="12"/>
      <c r="BN193" s="12"/>
      <c r="BO193" s="12"/>
    </row>
    <row r="194" spans="4:67" ht="12" customHeight="1">
      <c r="D194" s="403"/>
      <c r="E194" s="403"/>
      <c r="BK194" s="12"/>
      <c r="BL194" s="12"/>
      <c r="BM194" s="12"/>
      <c r="BN194" s="12"/>
      <c r="BO194" s="12"/>
    </row>
    <row r="195" spans="4:67" ht="12" customHeight="1">
      <c r="D195" s="403"/>
      <c r="E195" s="403"/>
      <c r="BK195" s="12"/>
      <c r="BL195" s="12"/>
      <c r="BM195" s="12"/>
      <c r="BN195" s="12"/>
      <c r="BO195" s="12"/>
    </row>
    <row r="196" spans="4:67" ht="12" customHeight="1">
      <c r="D196" s="403"/>
      <c r="E196" s="403"/>
      <c r="BK196" s="12"/>
      <c r="BL196" s="12"/>
      <c r="BM196" s="12"/>
      <c r="BN196" s="12"/>
      <c r="BO196" s="12"/>
    </row>
    <row r="197" spans="4:67" ht="12" customHeight="1">
      <c r="D197" s="403"/>
      <c r="E197" s="403"/>
      <c r="BK197" s="12"/>
      <c r="BL197" s="12"/>
      <c r="BM197" s="12"/>
      <c r="BN197" s="12"/>
      <c r="BO197" s="12"/>
    </row>
    <row r="198" spans="4:67" ht="12" customHeight="1">
      <c r="D198" s="403"/>
      <c r="E198" s="403"/>
      <c r="BK198" s="12"/>
      <c r="BL198" s="12"/>
      <c r="BM198" s="12"/>
      <c r="BN198" s="12"/>
      <c r="BO198" s="12"/>
    </row>
    <row r="199" spans="4:67" ht="12" customHeight="1">
      <c r="D199" s="403"/>
      <c r="E199" s="403"/>
      <c r="BK199" s="12"/>
      <c r="BL199" s="12"/>
      <c r="BM199" s="12"/>
      <c r="BN199" s="12"/>
      <c r="BO199" s="12"/>
    </row>
    <row r="200" spans="4:67" ht="12" customHeight="1">
      <c r="D200" s="403"/>
      <c r="E200" s="403"/>
      <c r="BK200" s="12"/>
      <c r="BL200" s="12"/>
      <c r="BM200" s="12"/>
      <c r="BN200" s="12"/>
      <c r="BO200" s="12"/>
    </row>
    <row r="201" spans="4:67" ht="12" customHeight="1">
      <c r="D201" s="403"/>
      <c r="E201" s="403"/>
      <c r="BK201" s="12"/>
      <c r="BL201" s="12"/>
      <c r="BM201" s="12"/>
      <c r="BN201" s="12"/>
      <c r="BO201" s="12"/>
    </row>
    <row r="202" spans="4:67" ht="12" customHeight="1">
      <c r="D202" s="403"/>
      <c r="E202" s="403"/>
      <c r="BK202" s="12"/>
      <c r="BL202" s="12"/>
      <c r="BM202" s="12"/>
      <c r="BN202" s="12"/>
      <c r="BO202" s="12"/>
    </row>
    <row r="203" spans="4:67" ht="12" customHeight="1">
      <c r="D203" s="403"/>
      <c r="E203" s="403"/>
      <c r="BK203" s="12"/>
      <c r="BL203" s="12"/>
      <c r="BM203" s="12"/>
      <c r="BN203" s="12"/>
      <c r="BO203" s="12"/>
    </row>
    <row r="204" spans="4:67" ht="12" customHeight="1">
      <c r="D204" s="403"/>
      <c r="E204" s="403"/>
      <c r="BK204" s="12"/>
      <c r="BL204" s="12"/>
      <c r="BM204" s="12"/>
      <c r="BN204" s="12"/>
      <c r="BO204" s="12"/>
    </row>
    <row r="205" spans="4:67" ht="12" customHeight="1">
      <c r="D205" s="403"/>
      <c r="E205" s="403"/>
      <c r="BK205" s="12"/>
      <c r="BL205" s="12"/>
      <c r="BM205" s="12"/>
      <c r="BN205" s="12"/>
      <c r="BO205" s="12"/>
    </row>
    <row r="206" spans="4:67" ht="12" customHeight="1">
      <c r="D206" s="403"/>
      <c r="E206" s="403"/>
      <c r="BK206" s="12"/>
      <c r="BL206" s="12"/>
      <c r="BM206" s="12"/>
      <c r="BN206" s="12"/>
      <c r="BO206" s="12"/>
    </row>
    <row r="207" spans="4:67" ht="12" customHeight="1">
      <c r="D207" s="403"/>
      <c r="E207" s="403"/>
      <c r="BK207" s="12"/>
      <c r="BL207" s="12"/>
      <c r="BM207" s="12"/>
      <c r="BN207" s="12"/>
      <c r="BO207" s="12"/>
    </row>
    <row r="208" spans="4:67" ht="12" customHeight="1">
      <c r="D208" s="403"/>
      <c r="E208" s="403"/>
      <c r="BK208" s="12"/>
      <c r="BL208" s="12"/>
      <c r="BM208" s="12"/>
      <c r="BN208" s="12"/>
      <c r="BO208" s="12"/>
    </row>
    <row r="209" spans="4:67" ht="12" customHeight="1">
      <c r="D209" s="403"/>
      <c r="E209" s="403"/>
      <c r="BK209" s="12"/>
      <c r="BL209" s="12"/>
      <c r="BM209" s="12"/>
      <c r="BN209" s="12"/>
      <c r="BO209" s="12"/>
    </row>
    <row r="210" spans="4:67" ht="12" customHeight="1">
      <c r="D210" s="403"/>
      <c r="E210" s="403"/>
      <c r="BK210" s="12"/>
      <c r="BL210" s="12"/>
      <c r="BM210" s="12"/>
      <c r="BN210" s="12"/>
      <c r="BO210" s="12"/>
    </row>
    <row r="211" spans="4:67" ht="12" customHeight="1">
      <c r="D211" s="403"/>
      <c r="E211" s="403"/>
      <c r="BK211" s="12"/>
      <c r="BL211" s="12"/>
      <c r="BM211" s="12"/>
      <c r="BN211" s="12"/>
      <c r="BO211" s="12"/>
    </row>
    <row r="212" spans="4:67" ht="12" customHeight="1">
      <c r="D212" s="403"/>
      <c r="E212" s="403"/>
      <c r="BK212" s="12"/>
      <c r="BL212" s="12"/>
      <c r="BM212" s="12"/>
      <c r="BN212" s="12"/>
      <c r="BO212" s="12"/>
    </row>
    <row r="213" spans="4:67" ht="12" customHeight="1">
      <c r="D213" s="403"/>
      <c r="E213" s="403"/>
      <c r="BK213" s="12"/>
      <c r="BL213" s="12"/>
      <c r="BM213" s="12"/>
      <c r="BN213" s="12"/>
      <c r="BO213" s="12"/>
    </row>
    <row r="214" spans="4:67" ht="12" customHeight="1">
      <c r="D214" s="403"/>
      <c r="E214" s="403"/>
      <c r="BK214" s="12"/>
      <c r="BL214" s="12"/>
      <c r="BM214" s="12"/>
      <c r="BN214" s="12"/>
      <c r="BO214" s="12"/>
    </row>
    <row r="215" spans="4:67" ht="12" customHeight="1">
      <c r="D215" s="403"/>
      <c r="E215" s="403"/>
      <c r="BK215" s="12"/>
      <c r="BL215" s="12"/>
      <c r="BM215" s="12"/>
      <c r="BN215" s="12"/>
      <c r="BO215" s="12"/>
    </row>
    <row r="216" spans="4:67" ht="12" customHeight="1">
      <c r="D216" s="403"/>
      <c r="E216" s="403"/>
      <c r="BK216" s="12"/>
      <c r="BL216" s="12"/>
      <c r="BM216" s="12"/>
      <c r="BN216" s="12"/>
      <c r="BO216" s="12"/>
    </row>
    <row r="217" spans="4:67" ht="12" customHeight="1">
      <c r="D217" s="403"/>
      <c r="E217" s="403"/>
      <c r="BK217" s="12"/>
      <c r="BL217" s="12"/>
      <c r="BM217" s="12"/>
      <c r="BN217" s="12"/>
      <c r="BO217" s="12"/>
    </row>
    <row r="218" spans="4:67" ht="12" customHeight="1">
      <c r="D218" s="403"/>
      <c r="E218" s="403"/>
      <c r="BK218" s="12"/>
      <c r="BL218" s="12"/>
      <c r="BM218" s="12"/>
      <c r="BN218" s="12"/>
      <c r="BO218" s="12"/>
    </row>
    <row r="219" spans="4:67" ht="12" customHeight="1">
      <c r="D219" s="403"/>
      <c r="E219" s="403"/>
      <c r="BK219" s="12"/>
      <c r="BL219" s="12"/>
      <c r="BM219" s="12"/>
      <c r="BN219" s="12"/>
      <c r="BO219" s="12"/>
    </row>
    <row r="220" spans="4:67" ht="12" customHeight="1">
      <c r="D220" s="403"/>
      <c r="E220" s="403"/>
      <c r="BK220" s="12"/>
      <c r="BL220" s="12"/>
      <c r="BM220" s="12"/>
      <c r="BN220" s="12"/>
      <c r="BO220" s="12"/>
    </row>
    <row r="221" spans="4:67" ht="12" customHeight="1">
      <c r="D221" s="403"/>
      <c r="E221" s="403"/>
      <c r="BK221" s="12"/>
      <c r="BL221" s="12"/>
      <c r="BM221" s="12"/>
      <c r="BN221" s="12"/>
      <c r="BO221" s="12"/>
    </row>
    <row r="222" spans="4:67" ht="12" customHeight="1">
      <c r="D222" s="403"/>
      <c r="E222" s="403"/>
      <c r="BK222" s="12"/>
      <c r="BL222" s="12"/>
      <c r="BM222" s="12"/>
      <c r="BN222" s="12"/>
      <c r="BO222" s="12"/>
    </row>
    <row r="223" spans="4:67" ht="12" customHeight="1">
      <c r="D223" s="403"/>
      <c r="E223" s="403"/>
      <c r="BK223" s="12"/>
      <c r="BL223" s="12"/>
      <c r="BM223" s="12"/>
      <c r="BN223" s="12"/>
      <c r="BO223" s="12"/>
    </row>
    <row r="224" spans="4:67" ht="12" customHeight="1">
      <c r="D224" s="403"/>
      <c r="E224" s="403"/>
      <c r="BK224" s="12"/>
      <c r="BL224" s="12"/>
      <c r="BM224" s="12"/>
      <c r="BN224" s="12"/>
      <c r="BO224" s="12"/>
    </row>
    <row r="225" spans="4:67" ht="12" customHeight="1">
      <c r="D225" s="403"/>
      <c r="E225" s="403"/>
      <c r="BK225" s="12"/>
      <c r="BL225" s="12"/>
      <c r="BM225" s="12"/>
      <c r="BN225" s="12"/>
      <c r="BO225" s="12"/>
    </row>
    <row r="226" spans="4:67" ht="12" customHeight="1">
      <c r="D226" s="403"/>
      <c r="E226" s="403"/>
      <c r="BK226" s="12"/>
      <c r="BL226" s="12"/>
      <c r="BM226" s="12"/>
      <c r="BN226" s="12"/>
      <c r="BO226" s="12"/>
    </row>
    <row r="227" spans="4:67" ht="12" customHeight="1">
      <c r="D227" s="403"/>
      <c r="E227" s="403"/>
      <c r="BK227" s="12"/>
      <c r="BL227" s="12"/>
      <c r="BM227" s="12"/>
      <c r="BN227" s="12"/>
      <c r="BO227" s="12"/>
    </row>
    <row r="228" spans="4:67" ht="12" customHeight="1">
      <c r="D228" s="403"/>
      <c r="E228" s="403"/>
      <c r="BK228" s="12"/>
      <c r="BL228" s="12"/>
      <c r="BM228" s="12"/>
      <c r="BN228" s="12"/>
      <c r="BO228" s="12"/>
    </row>
    <row r="229" spans="4:67" ht="12" customHeight="1">
      <c r="D229" s="403"/>
      <c r="E229" s="403"/>
      <c r="BK229" s="12"/>
      <c r="BL229" s="12"/>
      <c r="BM229" s="12"/>
      <c r="BN229" s="12"/>
      <c r="BO229" s="12"/>
    </row>
    <row r="230" spans="4:67" ht="12" customHeight="1">
      <c r="D230" s="403"/>
      <c r="E230" s="403"/>
      <c r="BK230" s="12"/>
      <c r="BL230" s="12"/>
      <c r="BM230" s="12"/>
      <c r="BN230" s="12"/>
      <c r="BO230" s="12"/>
    </row>
    <row r="231" spans="4:67" ht="12" customHeight="1">
      <c r="D231" s="403"/>
      <c r="E231" s="403"/>
      <c r="BK231" s="12"/>
      <c r="BL231" s="12"/>
      <c r="BM231" s="12"/>
      <c r="BN231" s="12"/>
      <c r="BO231" s="12"/>
    </row>
    <row r="232" spans="4:67" ht="12" customHeight="1">
      <c r="D232" s="403"/>
      <c r="E232" s="403"/>
      <c r="BK232" s="12"/>
      <c r="BL232" s="12"/>
      <c r="BM232" s="12"/>
      <c r="BN232" s="12"/>
      <c r="BO232" s="12"/>
    </row>
    <row r="233" spans="4:67" ht="12" customHeight="1">
      <c r="D233" s="403"/>
      <c r="E233" s="403"/>
      <c r="BK233" s="12"/>
      <c r="BL233" s="12"/>
      <c r="BM233" s="12"/>
      <c r="BN233" s="12"/>
      <c r="BO233" s="12"/>
    </row>
    <row r="234" spans="4:67" ht="12" customHeight="1">
      <c r="D234" s="403"/>
      <c r="E234" s="403"/>
      <c r="BK234" s="12"/>
      <c r="BL234" s="12"/>
      <c r="BM234" s="12"/>
      <c r="BN234" s="12"/>
      <c r="BO234" s="12"/>
    </row>
    <row r="235" spans="4:67" ht="12" customHeight="1">
      <c r="D235" s="403"/>
      <c r="E235" s="403"/>
      <c r="BK235" s="12"/>
      <c r="BL235" s="12"/>
      <c r="BM235" s="12"/>
      <c r="BN235" s="12"/>
      <c r="BO235" s="12"/>
    </row>
    <row r="236" spans="4:67" ht="12" customHeight="1">
      <c r="D236" s="403"/>
      <c r="E236" s="403"/>
      <c r="BK236" s="12"/>
      <c r="BL236" s="12"/>
      <c r="BM236" s="12"/>
      <c r="BN236" s="12"/>
      <c r="BO236" s="12"/>
    </row>
    <row r="237" spans="4:67" ht="12" customHeight="1">
      <c r="D237" s="403"/>
      <c r="E237" s="403"/>
      <c r="BK237" s="12"/>
      <c r="BL237" s="12"/>
      <c r="BM237" s="12"/>
      <c r="BN237" s="12"/>
      <c r="BO237" s="12"/>
    </row>
    <row r="238" spans="4:67" ht="12" customHeight="1">
      <c r="D238" s="403"/>
      <c r="E238" s="403"/>
      <c r="BK238" s="12"/>
      <c r="BL238" s="12"/>
      <c r="BM238" s="12"/>
      <c r="BN238" s="12"/>
      <c r="BO238" s="12"/>
    </row>
    <row r="239" spans="4:67" ht="12" customHeight="1">
      <c r="D239" s="403"/>
      <c r="E239" s="403"/>
      <c r="BK239" s="12"/>
      <c r="BL239" s="12"/>
      <c r="BM239" s="12"/>
      <c r="BN239" s="12"/>
      <c r="BO239" s="12"/>
    </row>
    <row r="240" spans="4:67" ht="12" customHeight="1">
      <c r="D240" s="403"/>
      <c r="E240" s="403"/>
      <c r="BK240" s="12"/>
      <c r="BL240" s="12"/>
      <c r="BM240" s="12"/>
      <c r="BN240" s="12"/>
      <c r="BO240" s="12"/>
    </row>
    <row r="241" spans="4:67" ht="12" customHeight="1">
      <c r="D241" s="403"/>
      <c r="E241" s="403"/>
      <c r="BK241" s="12"/>
      <c r="BL241" s="12"/>
      <c r="BM241" s="12"/>
      <c r="BN241" s="12"/>
      <c r="BO241" s="12"/>
    </row>
    <row r="242" spans="4:67" ht="12" customHeight="1">
      <c r="D242" s="403"/>
      <c r="E242" s="403"/>
      <c r="BK242" s="12"/>
      <c r="BL242" s="12"/>
      <c r="BM242" s="12"/>
      <c r="BN242" s="12"/>
      <c r="BO242" s="12"/>
    </row>
    <row r="243" spans="4:67" ht="12" customHeight="1">
      <c r="D243" s="403"/>
      <c r="E243" s="403"/>
      <c r="BK243" s="12"/>
      <c r="BL243" s="12"/>
      <c r="BM243" s="12"/>
      <c r="BN243" s="12"/>
      <c r="BO243" s="12"/>
    </row>
    <row r="244" spans="4:67" ht="12" customHeight="1">
      <c r="D244" s="403"/>
      <c r="E244" s="403"/>
      <c r="BK244" s="12"/>
      <c r="BL244" s="12"/>
      <c r="BM244" s="12"/>
      <c r="BN244" s="12"/>
      <c r="BO244" s="12"/>
    </row>
    <row r="245" spans="4:67" ht="12" customHeight="1">
      <c r="D245" s="403"/>
      <c r="E245" s="403"/>
      <c r="BK245" s="12"/>
      <c r="BL245" s="12"/>
      <c r="BM245" s="12"/>
      <c r="BN245" s="12"/>
      <c r="BO245" s="12"/>
    </row>
    <row r="246" spans="4:67" ht="12" customHeight="1">
      <c r="D246" s="403"/>
      <c r="E246" s="403"/>
      <c r="BK246" s="12"/>
      <c r="BL246" s="12"/>
      <c r="BM246" s="12"/>
      <c r="BN246" s="12"/>
      <c r="BO246" s="12"/>
    </row>
    <row r="247" spans="4:67" ht="12" customHeight="1">
      <c r="D247" s="403"/>
      <c r="E247" s="403"/>
      <c r="BK247" s="12"/>
      <c r="BL247" s="12"/>
      <c r="BM247" s="12"/>
      <c r="BN247" s="12"/>
      <c r="BO247" s="12"/>
    </row>
    <row r="248" spans="4:67" ht="12" customHeight="1">
      <c r="D248" s="403"/>
      <c r="E248" s="403"/>
      <c r="BK248" s="12"/>
      <c r="BL248" s="12"/>
      <c r="BM248" s="12"/>
      <c r="BN248" s="12"/>
      <c r="BO248" s="12"/>
    </row>
    <row r="249" spans="4:67" ht="12" customHeight="1">
      <c r="D249" s="403"/>
      <c r="E249" s="403"/>
      <c r="BK249" s="12"/>
      <c r="BL249" s="12"/>
      <c r="BM249" s="12"/>
      <c r="BN249" s="12"/>
      <c r="BO249" s="12"/>
    </row>
    <row r="250" spans="4:67" ht="12" customHeight="1">
      <c r="D250" s="403"/>
      <c r="E250" s="403"/>
      <c r="BK250" s="12"/>
      <c r="BL250" s="12"/>
      <c r="BM250" s="12"/>
      <c r="BN250" s="12"/>
      <c r="BO250" s="12"/>
    </row>
    <row r="251" spans="4:67" ht="12" customHeight="1">
      <c r="D251" s="403"/>
      <c r="E251" s="403"/>
      <c r="BK251" s="12"/>
      <c r="BL251" s="12"/>
      <c r="BM251" s="12"/>
      <c r="BN251" s="12"/>
      <c r="BO251" s="12"/>
    </row>
    <row r="252" spans="4:67" ht="12" customHeight="1">
      <c r="D252" s="403"/>
      <c r="E252" s="403"/>
      <c r="BK252" s="12"/>
      <c r="BL252" s="12"/>
      <c r="BM252" s="12"/>
      <c r="BN252" s="12"/>
      <c r="BO252" s="12"/>
    </row>
    <row r="253" spans="4:67" ht="12" customHeight="1">
      <c r="D253" s="403"/>
      <c r="E253" s="403"/>
      <c r="BK253" s="12"/>
      <c r="BL253" s="12"/>
      <c r="BM253" s="12"/>
      <c r="BN253" s="12"/>
      <c r="BO253" s="12"/>
    </row>
    <row r="254" spans="4:67" ht="12" customHeight="1">
      <c r="D254" s="403"/>
      <c r="E254" s="403"/>
      <c r="BK254" s="12"/>
      <c r="BL254" s="12"/>
      <c r="BM254" s="12"/>
      <c r="BN254" s="12"/>
      <c r="BO254" s="12"/>
    </row>
    <row r="255" spans="4:67" ht="12" customHeight="1">
      <c r="D255" s="403"/>
      <c r="E255" s="403"/>
      <c r="BK255" s="12"/>
      <c r="BL255" s="12"/>
      <c r="BM255" s="12"/>
      <c r="BN255" s="12"/>
      <c r="BO255" s="12"/>
    </row>
    <row r="256" spans="4:67" ht="12" customHeight="1">
      <c r="D256" s="403"/>
      <c r="E256" s="403"/>
      <c r="BK256" s="12"/>
      <c r="BL256" s="12"/>
      <c r="BM256" s="12"/>
      <c r="BN256" s="12"/>
      <c r="BO256" s="12"/>
    </row>
    <row r="257" spans="4:67" ht="12" customHeight="1">
      <c r="D257" s="403"/>
      <c r="E257" s="403"/>
      <c r="BK257" s="12"/>
      <c r="BL257" s="12"/>
      <c r="BM257" s="12"/>
      <c r="BN257" s="12"/>
      <c r="BO257" s="12"/>
    </row>
    <row r="258" spans="4:67" ht="12" customHeight="1">
      <c r="D258" s="403"/>
      <c r="E258" s="403"/>
      <c r="BK258" s="12"/>
      <c r="BL258" s="12"/>
      <c r="BM258" s="12"/>
      <c r="BN258" s="12"/>
      <c r="BO258" s="12"/>
    </row>
    <row r="259" spans="4:67" ht="12" customHeight="1">
      <c r="D259" s="403"/>
      <c r="E259" s="403"/>
      <c r="BK259" s="12"/>
      <c r="BL259" s="12"/>
      <c r="BM259" s="12"/>
      <c r="BN259" s="12"/>
      <c r="BO259" s="12"/>
    </row>
    <row r="260" spans="4:67" ht="12" customHeight="1">
      <c r="D260" s="403"/>
      <c r="E260" s="403"/>
      <c r="BK260" s="12"/>
      <c r="BL260" s="12"/>
      <c r="BM260" s="12"/>
      <c r="BN260" s="12"/>
      <c r="BO260" s="12"/>
    </row>
    <row r="261" spans="4:67" ht="12" customHeight="1">
      <c r="D261" s="403"/>
      <c r="E261" s="403"/>
      <c r="BK261" s="12"/>
      <c r="BL261" s="12"/>
      <c r="BM261" s="12"/>
      <c r="BN261" s="12"/>
      <c r="BO261" s="12"/>
    </row>
    <row r="262" spans="4:67" ht="12" customHeight="1">
      <c r="D262" s="403"/>
      <c r="E262" s="403"/>
      <c r="BK262" s="12"/>
      <c r="BL262" s="12"/>
      <c r="BM262" s="12"/>
      <c r="BN262" s="12"/>
      <c r="BO262" s="12"/>
    </row>
    <row r="263" spans="4:67" ht="12" customHeight="1">
      <c r="D263" s="403"/>
      <c r="E263" s="403"/>
      <c r="BK263" s="12"/>
      <c r="BL263" s="12"/>
      <c r="BM263" s="12"/>
      <c r="BN263" s="12"/>
      <c r="BO263" s="12"/>
    </row>
    <row r="264" spans="4:67" ht="12" customHeight="1">
      <c r="D264" s="403"/>
      <c r="E264" s="403"/>
      <c r="BK264" s="12"/>
      <c r="BL264" s="12"/>
      <c r="BM264" s="12"/>
      <c r="BN264" s="12"/>
      <c r="BO264" s="12"/>
    </row>
    <row r="265" spans="4:67" ht="12" customHeight="1">
      <c r="D265" s="403"/>
      <c r="E265" s="403"/>
      <c r="BK265" s="12"/>
      <c r="BL265" s="12"/>
      <c r="BM265" s="12"/>
      <c r="BN265" s="12"/>
      <c r="BO265" s="12"/>
    </row>
    <row r="266" spans="4:67" ht="12" customHeight="1">
      <c r="D266" s="403"/>
      <c r="E266" s="403"/>
      <c r="BK266" s="12"/>
      <c r="BL266" s="12"/>
      <c r="BM266" s="12"/>
      <c r="BN266" s="12"/>
      <c r="BO266" s="12"/>
    </row>
    <row r="267" spans="4:67" ht="12" customHeight="1">
      <c r="D267" s="403"/>
      <c r="E267" s="403"/>
      <c r="BK267" s="12"/>
      <c r="BL267" s="12"/>
      <c r="BM267" s="12"/>
      <c r="BN267" s="12"/>
      <c r="BO267" s="12"/>
    </row>
    <row r="268" spans="4:67" ht="12" customHeight="1">
      <c r="D268" s="403"/>
      <c r="E268" s="403"/>
      <c r="BK268" s="12"/>
      <c r="BL268" s="12"/>
      <c r="BM268" s="12"/>
      <c r="BN268" s="12"/>
      <c r="BO268" s="12"/>
    </row>
    <row r="269" spans="4:67" ht="12" customHeight="1">
      <c r="D269" s="403"/>
      <c r="E269" s="403"/>
      <c r="BK269" s="12"/>
      <c r="BL269" s="12"/>
      <c r="BM269" s="12"/>
      <c r="BN269" s="12"/>
      <c r="BO269" s="12"/>
    </row>
    <row r="270" spans="4:67" ht="12" customHeight="1">
      <c r="D270" s="403"/>
      <c r="E270" s="403"/>
      <c r="BK270" s="12"/>
      <c r="BL270" s="12"/>
      <c r="BM270" s="12"/>
      <c r="BN270" s="12"/>
      <c r="BO270" s="12"/>
    </row>
    <row r="271" spans="4:67" ht="12" customHeight="1">
      <c r="D271" s="403"/>
      <c r="E271" s="403"/>
      <c r="BK271" s="12"/>
      <c r="BL271" s="12"/>
      <c r="BM271" s="12"/>
      <c r="BN271" s="12"/>
      <c r="BO271" s="12"/>
    </row>
    <row r="272" spans="4:67" ht="12" customHeight="1">
      <c r="D272" s="403"/>
      <c r="E272" s="403"/>
      <c r="BK272" s="12"/>
      <c r="BL272" s="12"/>
      <c r="BM272" s="12"/>
      <c r="BN272" s="12"/>
      <c r="BO272" s="12"/>
    </row>
    <row r="273" spans="4:67" ht="12" customHeight="1">
      <c r="D273" s="403"/>
      <c r="E273" s="403"/>
      <c r="BK273" s="12"/>
      <c r="BL273" s="12"/>
      <c r="BM273" s="12"/>
      <c r="BN273" s="12"/>
      <c r="BO273" s="12"/>
    </row>
    <row r="274" spans="4:67" ht="12" customHeight="1">
      <c r="D274" s="403"/>
      <c r="E274" s="403"/>
      <c r="BK274" s="12"/>
      <c r="BL274" s="12"/>
      <c r="BM274" s="12"/>
      <c r="BN274" s="12"/>
      <c r="BO274" s="12"/>
    </row>
    <row r="275" spans="4:67" ht="12" customHeight="1">
      <c r="D275" s="403"/>
      <c r="E275" s="403"/>
      <c r="BK275" s="12"/>
      <c r="BL275" s="12"/>
      <c r="BM275" s="12"/>
      <c r="BN275" s="12"/>
      <c r="BO275" s="12"/>
    </row>
    <row r="276" spans="4:67" ht="12" customHeight="1">
      <c r="D276" s="403"/>
      <c r="E276" s="403"/>
      <c r="BK276" s="12"/>
      <c r="BL276" s="12"/>
      <c r="BM276" s="12"/>
      <c r="BN276" s="12"/>
      <c r="BO276" s="12"/>
    </row>
    <row r="277" spans="4:67" ht="12" customHeight="1">
      <c r="D277" s="403"/>
      <c r="E277" s="403"/>
      <c r="BK277" s="12"/>
      <c r="BL277" s="12"/>
      <c r="BM277" s="12"/>
      <c r="BN277" s="12"/>
      <c r="BO277" s="12"/>
    </row>
    <row r="278" spans="4:67" ht="12" customHeight="1">
      <c r="D278" s="403"/>
      <c r="E278" s="403"/>
      <c r="BK278" s="12"/>
      <c r="BL278" s="12"/>
      <c r="BM278" s="12"/>
      <c r="BN278" s="12"/>
      <c r="BO278" s="12"/>
    </row>
    <row r="279" spans="4:67" ht="12" customHeight="1">
      <c r="D279" s="403"/>
      <c r="E279" s="403"/>
      <c r="BK279" s="12"/>
      <c r="BL279" s="12"/>
      <c r="BM279" s="12"/>
      <c r="BN279" s="12"/>
      <c r="BO279" s="12"/>
    </row>
    <row r="280" spans="4:67" ht="12" customHeight="1">
      <c r="D280" s="403"/>
      <c r="E280" s="403"/>
      <c r="BK280" s="12"/>
      <c r="BL280" s="12"/>
      <c r="BM280" s="12"/>
      <c r="BN280" s="12"/>
      <c r="BO280" s="12"/>
    </row>
    <row r="281" spans="4:67" ht="12" customHeight="1">
      <c r="D281" s="403"/>
      <c r="E281" s="403"/>
      <c r="BK281" s="12"/>
      <c r="BL281" s="12"/>
      <c r="BM281" s="12"/>
      <c r="BN281" s="12"/>
      <c r="BO281" s="12"/>
    </row>
    <row r="282" spans="4:67" ht="12" customHeight="1">
      <c r="D282" s="403"/>
      <c r="E282" s="403"/>
      <c r="BK282" s="12"/>
      <c r="BL282" s="12"/>
      <c r="BM282" s="12"/>
      <c r="BN282" s="12"/>
      <c r="BO282" s="12"/>
    </row>
    <row r="283" spans="4:67" ht="12" customHeight="1">
      <c r="D283" s="403"/>
      <c r="E283" s="403"/>
      <c r="BK283" s="12"/>
      <c r="BL283" s="12"/>
      <c r="BM283" s="12"/>
      <c r="BN283" s="12"/>
      <c r="BO283" s="12"/>
    </row>
    <row r="284" spans="4:67" ht="12" customHeight="1">
      <c r="D284" s="403"/>
      <c r="E284" s="403"/>
      <c r="BK284" s="12"/>
      <c r="BL284" s="12"/>
      <c r="BM284" s="12"/>
      <c r="BN284" s="12"/>
      <c r="BO284" s="12"/>
    </row>
    <row r="285" spans="4:67" ht="12" customHeight="1">
      <c r="D285" s="403"/>
      <c r="E285" s="403"/>
      <c r="BK285" s="12"/>
      <c r="BL285" s="12"/>
      <c r="BM285" s="12"/>
      <c r="BN285" s="12"/>
      <c r="BO285" s="12"/>
    </row>
    <row r="286" spans="4:67" ht="12" customHeight="1">
      <c r="D286" s="403"/>
      <c r="E286" s="403"/>
      <c r="BK286" s="12"/>
      <c r="BL286" s="12"/>
      <c r="BM286" s="12"/>
      <c r="BN286" s="12"/>
      <c r="BO286" s="12"/>
    </row>
    <row r="287" spans="4:67" ht="12" customHeight="1">
      <c r="D287" s="403"/>
      <c r="E287" s="403"/>
      <c r="BK287" s="12"/>
      <c r="BL287" s="12"/>
      <c r="BM287" s="12"/>
      <c r="BN287" s="12"/>
      <c r="BO287" s="12"/>
    </row>
    <row r="288" spans="4:67" ht="12" customHeight="1">
      <c r="D288" s="403"/>
      <c r="E288" s="403"/>
      <c r="BK288" s="12"/>
      <c r="BL288" s="12"/>
      <c r="BM288" s="12"/>
      <c r="BN288" s="12"/>
      <c r="BO288" s="12"/>
    </row>
    <row r="289" spans="4:67" ht="12" customHeight="1">
      <c r="D289" s="403"/>
      <c r="E289" s="403"/>
      <c r="BK289" s="12"/>
      <c r="BL289" s="12"/>
      <c r="BM289" s="12"/>
      <c r="BN289" s="12"/>
      <c r="BO289" s="12"/>
    </row>
    <row r="290" spans="4:67" ht="12" customHeight="1">
      <c r="D290" s="403"/>
      <c r="E290" s="403"/>
      <c r="BK290" s="12"/>
      <c r="BL290" s="12"/>
      <c r="BM290" s="12"/>
      <c r="BN290" s="12"/>
      <c r="BO290" s="12"/>
    </row>
    <row r="291" spans="4:67" ht="12" customHeight="1">
      <c r="D291" s="403"/>
      <c r="E291" s="403"/>
      <c r="BK291" s="12"/>
      <c r="BL291" s="12"/>
      <c r="BM291" s="12"/>
      <c r="BN291" s="12"/>
      <c r="BO291" s="12"/>
    </row>
    <row r="292" spans="4:67" ht="12" customHeight="1">
      <c r="D292" s="403"/>
      <c r="E292" s="403"/>
      <c r="BK292" s="12"/>
      <c r="BL292" s="12"/>
      <c r="BM292" s="12"/>
      <c r="BN292" s="12"/>
      <c r="BO292" s="12"/>
    </row>
    <row r="293" spans="4:67" ht="12" customHeight="1">
      <c r="D293" s="403"/>
      <c r="E293" s="403"/>
      <c r="BK293" s="12"/>
      <c r="BL293" s="12"/>
      <c r="BM293" s="12"/>
      <c r="BN293" s="12"/>
      <c r="BO293" s="12"/>
    </row>
    <row r="294" spans="4:67" ht="12" customHeight="1">
      <c r="D294" s="403"/>
      <c r="E294" s="403"/>
      <c r="BK294" s="12"/>
      <c r="BL294" s="12"/>
      <c r="BM294" s="12"/>
      <c r="BN294" s="12"/>
      <c r="BO294" s="12"/>
    </row>
    <row r="295" spans="4:67" ht="12" customHeight="1">
      <c r="D295" s="403"/>
      <c r="E295" s="403"/>
      <c r="BK295" s="12"/>
      <c r="BL295" s="12"/>
      <c r="BM295" s="12"/>
      <c r="BN295" s="12"/>
      <c r="BO295" s="12"/>
    </row>
    <row r="296" spans="4:67" ht="12" customHeight="1">
      <c r="D296" s="403"/>
      <c r="E296" s="403"/>
      <c r="BK296" s="12"/>
      <c r="BL296" s="12"/>
      <c r="BM296" s="12"/>
      <c r="BN296" s="12"/>
      <c r="BO296" s="12"/>
    </row>
    <row r="297" spans="4:67" ht="12" customHeight="1">
      <c r="D297" s="403"/>
      <c r="E297" s="403"/>
      <c r="BK297" s="12"/>
      <c r="BL297" s="12"/>
      <c r="BM297" s="12"/>
      <c r="BN297" s="12"/>
      <c r="BO297" s="12"/>
    </row>
    <row r="298" spans="4:67" ht="12" customHeight="1">
      <c r="D298" s="403"/>
      <c r="E298" s="403"/>
      <c r="BK298" s="12"/>
      <c r="BL298" s="12"/>
      <c r="BM298" s="12"/>
      <c r="BN298" s="12"/>
      <c r="BO298" s="12"/>
    </row>
    <row r="299" spans="4:67" ht="12" customHeight="1">
      <c r="D299" s="403"/>
      <c r="E299" s="403"/>
      <c r="BK299" s="12"/>
      <c r="BL299" s="12"/>
      <c r="BM299" s="12"/>
      <c r="BN299" s="12"/>
      <c r="BO299" s="12"/>
    </row>
    <row r="300" spans="4:67" ht="12" customHeight="1">
      <c r="D300" s="403"/>
      <c r="E300" s="403"/>
      <c r="BK300" s="12"/>
      <c r="BL300" s="12"/>
      <c r="BM300" s="12"/>
      <c r="BN300" s="12"/>
      <c r="BO300" s="12"/>
    </row>
    <row r="301" spans="4:67" ht="12" customHeight="1">
      <c r="D301" s="403"/>
      <c r="E301" s="403"/>
      <c r="BK301" s="12"/>
      <c r="BL301" s="12"/>
      <c r="BM301" s="12"/>
      <c r="BN301" s="12"/>
      <c r="BO301" s="12"/>
    </row>
    <row r="302" spans="4:67" ht="12" customHeight="1">
      <c r="D302" s="403"/>
      <c r="E302" s="403"/>
      <c r="BK302" s="12"/>
      <c r="BL302" s="12"/>
      <c r="BM302" s="12"/>
      <c r="BN302" s="12"/>
      <c r="BO302" s="12"/>
    </row>
    <row r="303" spans="4:67" ht="12" customHeight="1">
      <c r="D303" s="403"/>
      <c r="E303" s="403"/>
      <c r="BK303" s="12"/>
      <c r="BL303" s="12"/>
      <c r="BM303" s="12"/>
      <c r="BN303" s="12"/>
      <c r="BO303" s="12"/>
    </row>
    <row r="304" spans="4:67" ht="12" customHeight="1">
      <c r="D304" s="403"/>
      <c r="E304" s="403"/>
      <c r="BK304" s="12"/>
      <c r="BL304" s="12"/>
      <c r="BM304" s="12"/>
      <c r="BN304" s="12"/>
      <c r="BO304" s="12"/>
    </row>
    <row r="305" spans="4:67" ht="12" customHeight="1">
      <c r="D305" s="403"/>
      <c r="E305" s="403"/>
      <c r="BK305" s="12"/>
      <c r="BL305" s="12"/>
      <c r="BM305" s="12"/>
      <c r="BN305" s="12"/>
      <c r="BO305" s="12"/>
    </row>
    <row r="306" spans="4:67" ht="12" customHeight="1">
      <c r="D306" s="403"/>
      <c r="E306" s="403"/>
      <c r="BK306" s="12"/>
      <c r="BL306" s="12"/>
      <c r="BM306" s="12"/>
      <c r="BN306" s="12"/>
      <c r="BO306" s="12"/>
    </row>
    <row r="307" spans="4:67" ht="12" customHeight="1">
      <c r="D307" s="403"/>
      <c r="E307" s="403"/>
      <c r="BK307" s="12"/>
      <c r="BL307" s="12"/>
      <c r="BM307" s="12"/>
      <c r="BN307" s="12"/>
      <c r="BO307" s="12"/>
    </row>
    <row r="308" spans="4:67" ht="12" customHeight="1">
      <c r="D308" s="403"/>
      <c r="E308" s="403"/>
      <c r="BK308" s="12"/>
      <c r="BL308" s="12"/>
      <c r="BM308" s="12"/>
      <c r="BN308" s="12"/>
      <c r="BO308" s="12"/>
    </row>
    <row r="309" spans="4:67" ht="12" customHeight="1">
      <c r="D309" s="403"/>
      <c r="E309" s="403"/>
      <c r="BK309" s="12"/>
      <c r="BL309" s="12"/>
      <c r="BM309" s="12"/>
      <c r="BN309" s="12"/>
      <c r="BO309" s="12"/>
    </row>
    <row r="310" spans="4:67" ht="12" customHeight="1">
      <c r="D310" s="403"/>
      <c r="E310" s="403"/>
      <c r="BK310" s="12"/>
      <c r="BL310" s="12"/>
      <c r="BM310" s="12"/>
      <c r="BN310" s="12"/>
      <c r="BO310" s="12"/>
    </row>
    <row r="311" spans="4:67" ht="12" customHeight="1">
      <c r="D311" s="403"/>
      <c r="E311" s="403"/>
      <c r="BK311" s="12"/>
      <c r="BL311" s="12"/>
      <c r="BM311" s="12"/>
      <c r="BN311" s="12"/>
      <c r="BO311" s="12"/>
    </row>
    <row r="312" spans="4:67" ht="12" customHeight="1">
      <c r="D312" s="403"/>
      <c r="E312" s="403"/>
      <c r="BK312" s="12"/>
      <c r="BL312" s="12"/>
      <c r="BM312" s="12"/>
      <c r="BN312" s="12"/>
      <c r="BO312" s="12"/>
    </row>
    <row r="313" spans="4:67" ht="12" customHeight="1">
      <c r="D313" s="403"/>
      <c r="E313" s="403"/>
      <c r="BK313" s="12"/>
      <c r="BL313" s="12"/>
      <c r="BM313" s="12"/>
      <c r="BN313" s="12"/>
      <c r="BO313" s="12"/>
    </row>
    <row r="314" spans="4:67" ht="12" customHeight="1">
      <c r="D314" s="403"/>
      <c r="E314" s="403"/>
      <c r="BK314" s="12"/>
      <c r="BL314" s="12"/>
      <c r="BM314" s="12"/>
      <c r="BN314" s="12"/>
      <c r="BO314" s="12"/>
    </row>
    <row r="315" spans="4:67" ht="12" customHeight="1">
      <c r="D315" s="403"/>
      <c r="E315" s="403"/>
      <c r="BK315" s="12"/>
      <c r="BL315" s="12"/>
      <c r="BM315" s="12"/>
      <c r="BN315" s="12"/>
      <c r="BO315" s="12"/>
    </row>
    <row r="316" spans="4:67" ht="12" customHeight="1">
      <c r="D316" s="403"/>
      <c r="E316" s="403"/>
      <c r="BK316" s="12"/>
      <c r="BL316" s="12"/>
      <c r="BM316" s="12"/>
      <c r="BN316" s="12"/>
      <c r="BO316" s="12"/>
    </row>
    <row r="317" spans="4:67" ht="12" customHeight="1">
      <c r="D317" s="403"/>
      <c r="E317" s="403"/>
      <c r="BK317" s="12"/>
      <c r="BL317" s="12"/>
      <c r="BM317" s="12"/>
      <c r="BN317" s="12"/>
      <c r="BO317" s="12"/>
    </row>
    <row r="318" spans="4:67" ht="12" customHeight="1">
      <c r="D318" s="403"/>
      <c r="E318" s="403"/>
      <c r="BK318" s="12"/>
      <c r="BL318" s="12"/>
      <c r="BM318" s="12"/>
      <c r="BN318" s="12"/>
      <c r="BO318" s="12"/>
    </row>
    <row r="319" spans="4:67" ht="12" customHeight="1">
      <c r="D319" s="403"/>
      <c r="E319" s="403"/>
      <c r="BK319" s="12"/>
      <c r="BL319" s="12"/>
      <c r="BM319" s="12"/>
      <c r="BN319" s="12"/>
      <c r="BO319" s="12"/>
    </row>
    <row r="320" spans="4:67" ht="12" customHeight="1">
      <c r="D320" s="403"/>
      <c r="E320" s="403"/>
      <c r="BK320" s="12"/>
      <c r="BL320" s="12"/>
      <c r="BM320" s="12"/>
      <c r="BN320" s="12"/>
      <c r="BO320" s="12"/>
    </row>
    <row r="321" spans="4:67" ht="12" customHeight="1">
      <c r="D321" s="403"/>
      <c r="E321" s="403"/>
      <c r="BK321" s="12"/>
      <c r="BL321" s="12"/>
      <c r="BM321" s="12"/>
      <c r="BN321" s="12"/>
      <c r="BO321" s="12"/>
    </row>
    <row r="322" spans="4:67" ht="12" customHeight="1">
      <c r="D322" s="403"/>
      <c r="E322" s="403"/>
      <c r="BK322" s="12"/>
      <c r="BL322" s="12"/>
      <c r="BM322" s="12"/>
      <c r="BN322" s="12"/>
      <c r="BO322" s="12"/>
    </row>
    <row r="323" spans="4:67" ht="12" customHeight="1">
      <c r="D323" s="403"/>
      <c r="E323" s="403"/>
      <c r="BK323" s="12"/>
      <c r="BL323" s="12"/>
      <c r="BM323" s="12"/>
      <c r="BN323" s="12"/>
      <c r="BO323" s="12"/>
    </row>
    <row r="324" spans="4:67" ht="12" customHeight="1">
      <c r="D324" s="403"/>
      <c r="E324" s="403"/>
      <c r="BK324" s="12"/>
      <c r="BL324" s="12"/>
      <c r="BM324" s="12"/>
      <c r="BN324" s="12"/>
      <c r="BO324" s="12"/>
    </row>
    <row r="325" spans="4:67" ht="12" customHeight="1">
      <c r="D325" s="403"/>
      <c r="E325" s="403"/>
      <c r="BK325" s="12"/>
      <c r="BL325" s="12"/>
      <c r="BM325" s="12"/>
      <c r="BN325" s="12"/>
      <c r="BO325" s="12"/>
    </row>
    <row r="326" spans="4:67" ht="12" customHeight="1">
      <c r="D326" s="403"/>
      <c r="E326" s="403"/>
      <c r="BK326" s="12"/>
      <c r="BL326" s="12"/>
      <c r="BM326" s="12"/>
      <c r="BN326" s="12"/>
      <c r="BO326" s="12"/>
    </row>
    <row r="327" spans="4:67" ht="12" customHeight="1">
      <c r="D327" s="403"/>
      <c r="E327" s="403"/>
      <c r="BK327" s="12"/>
      <c r="BL327" s="12"/>
      <c r="BM327" s="12"/>
      <c r="BN327" s="12"/>
      <c r="BO327" s="12"/>
    </row>
    <row r="328" spans="4:67" ht="12" customHeight="1">
      <c r="D328" s="403"/>
      <c r="E328" s="403"/>
      <c r="BK328" s="12"/>
      <c r="BL328" s="12"/>
      <c r="BM328" s="12"/>
      <c r="BN328" s="12"/>
      <c r="BO328" s="12"/>
    </row>
    <row r="329" spans="4:67" ht="12" customHeight="1">
      <c r="D329" s="403"/>
      <c r="E329" s="403"/>
      <c r="BK329" s="12"/>
      <c r="BL329" s="12"/>
      <c r="BM329" s="12"/>
      <c r="BN329" s="12"/>
      <c r="BO329" s="12"/>
    </row>
    <row r="330" spans="4:67" ht="12" customHeight="1">
      <c r="D330" s="403"/>
      <c r="E330" s="403"/>
      <c r="BK330" s="12"/>
      <c r="BL330" s="12"/>
      <c r="BM330" s="12"/>
      <c r="BN330" s="12"/>
      <c r="BO330" s="12"/>
    </row>
    <row r="331" spans="4:67" ht="12" customHeight="1">
      <c r="D331" s="403"/>
      <c r="E331" s="403"/>
      <c r="BK331" s="12"/>
      <c r="BL331" s="12"/>
      <c r="BM331" s="12"/>
      <c r="BN331" s="12"/>
      <c r="BO331" s="12"/>
    </row>
    <row r="332" spans="4:67" ht="12" customHeight="1">
      <c r="D332" s="403"/>
      <c r="E332" s="403"/>
      <c r="BK332" s="12"/>
      <c r="BL332" s="12"/>
      <c r="BM332" s="12"/>
      <c r="BN332" s="12"/>
      <c r="BO332" s="12"/>
    </row>
    <row r="333" spans="4:67" ht="12" customHeight="1">
      <c r="D333" s="403"/>
      <c r="E333" s="403"/>
      <c r="BK333" s="12"/>
      <c r="BL333" s="12"/>
      <c r="BM333" s="12"/>
      <c r="BN333" s="12"/>
      <c r="BO333" s="12"/>
    </row>
    <row r="334" spans="4:67" ht="12" customHeight="1">
      <c r="D334" s="403"/>
      <c r="E334" s="403"/>
      <c r="BK334" s="12"/>
      <c r="BL334" s="12"/>
      <c r="BM334" s="12"/>
      <c r="BN334" s="12"/>
      <c r="BO334" s="12"/>
    </row>
    <row r="335" spans="4:67" ht="12" customHeight="1">
      <c r="D335" s="403"/>
      <c r="E335" s="403"/>
      <c r="BK335" s="12"/>
      <c r="BL335" s="12"/>
      <c r="BM335" s="12"/>
      <c r="BN335" s="12"/>
      <c r="BO335" s="12"/>
    </row>
    <row r="336" spans="4:67" ht="12" customHeight="1">
      <c r="D336" s="403"/>
      <c r="E336" s="403"/>
      <c r="BK336" s="12"/>
      <c r="BL336" s="12"/>
      <c r="BM336" s="12"/>
      <c r="BN336" s="12"/>
      <c r="BO336" s="12"/>
    </row>
    <row r="337" spans="4:67" ht="12" customHeight="1">
      <c r="D337" s="403"/>
      <c r="E337" s="403"/>
      <c r="BK337" s="12"/>
      <c r="BL337" s="12"/>
      <c r="BM337" s="12"/>
      <c r="BN337" s="12"/>
      <c r="BO337" s="12"/>
    </row>
    <row r="338" spans="4:67" ht="12" customHeight="1">
      <c r="D338" s="403"/>
      <c r="E338" s="403"/>
      <c r="BK338" s="12"/>
      <c r="BL338" s="12"/>
      <c r="BM338" s="12"/>
      <c r="BN338" s="12"/>
      <c r="BO338" s="12"/>
    </row>
    <row r="339" spans="4:67" ht="12" customHeight="1">
      <c r="D339" s="403"/>
      <c r="E339" s="403"/>
      <c r="BK339" s="12"/>
      <c r="BL339" s="12"/>
      <c r="BM339" s="12"/>
      <c r="BN339" s="12"/>
      <c r="BO339" s="12"/>
    </row>
    <row r="340" spans="4:67" ht="12" customHeight="1">
      <c r="D340" s="403"/>
      <c r="E340" s="403"/>
      <c r="BK340" s="12"/>
      <c r="BL340" s="12"/>
      <c r="BM340" s="12"/>
      <c r="BN340" s="12"/>
      <c r="BO340" s="12"/>
    </row>
    <row r="341" spans="4:67" ht="12" customHeight="1">
      <c r="D341" s="403"/>
      <c r="E341" s="403"/>
      <c r="BK341" s="12"/>
      <c r="BL341" s="12"/>
      <c r="BM341" s="12"/>
      <c r="BN341" s="12"/>
      <c r="BO341" s="12"/>
    </row>
    <row r="342" spans="4:67" ht="12" customHeight="1">
      <c r="D342" s="403"/>
      <c r="E342" s="403"/>
      <c r="BK342" s="12"/>
      <c r="BL342" s="12"/>
      <c r="BM342" s="12"/>
      <c r="BN342" s="12"/>
      <c r="BO342" s="12"/>
    </row>
    <row r="343" spans="4:67" ht="12" customHeight="1">
      <c r="D343" s="403"/>
      <c r="E343" s="403"/>
      <c r="BK343" s="12"/>
      <c r="BL343" s="12"/>
      <c r="BM343" s="12"/>
      <c r="BN343" s="12"/>
      <c r="BO343" s="12"/>
    </row>
    <row r="344" spans="4:67" ht="12" customHeight="1">
      <c r="D344" s="403"/>
      <c r="E344" s="403"/>
      <c r="BK344" s="12"/>
      <c r="BL344" s="12"/>
      <c r="BM344" s="12"/>
      <c r="BN344" s="12"/>
      <c r="BO344" s="12"/>
    </row>
    <row r="345" spans="4:67" ht="12" customHeight="1">
      <c r="D345" s="403"/>
      <c r="E345" s="403"/>
      <c r="BK345" s="12"/>
      <c r="BL345" s="12"/>
      <c r="BM345" s="12"/>
      <c r="BN345" s="12"/>
      <c r="BO345" s="12"/>
    </row>
    <row r="346" spans="4:67" ht="12" customHeight="1">
      <c r="D346" s="403"/>
      <c r="E346" s="403"/>
      <c r="BK346" s="12"/>
      <c r="BL346" s="12"/>
      <c r="BM346" s="12"/>
      <c r="BN346" s="12"/>
      <c r="BO346" s="12"/>
    </row>
    <row r="347" spans="4:67" ht="12" customHeight="1">
      <c r="D347" s="403"/>
      <c r="E347" s="403"/>
      <c r="BK347" s="12"/>
      <c r="BL347" s="12"/>
      <c r="BM347" s="12"/>
      <c r="BN347" s="12"/>
      <c r="BO347" s="12"/>
    </row>
    <row r="348" spans="4:67" ht="12" customHeight="1">
      <c r="D348" s="403"/>
      <c r="E348" s="403"/>
      <c r="BK348" s="12"/>
      <c r="BL348" s="12"/>
      <c r="BM348" s="12"/>
      <c r="BN348" s="12"/>
      <c r="BO348" s="12"/>
    </row>
    <row r="349" spans="4:67" ht="12" customHeight="1">
      <c r="D349" s="403"/>
      <c r="E349" s="403"/>
      <c r="BK349" s="12"/>
      <c r="BL349" s="12"/>
      <c r="BM349" s="12"/>
      <c r="BN349" s="12"/>
      <c r="BO349" s="12"/>
    </row>
    <row r="350" spans="4:67" ht="12" customHeight="1">
      <c r="D350" s="403"/>
      <c r="E350" s="403"/>
      <c r="BK350" s="12"/>
      <c r="BL350" s="12"/>
      <c r="BM350" s="12"/>
      <c r="BN350" s="12"/>
      <c r="BO350" s="12"/>
    </row>
    <row r="351" spans="4:67" ht="12" customHeight="1">
      <c r="D351" s="403"/>
      <c r="E351" s="403"/>
      <c r="BK351" s="12"/>
      <c r="BL351" s="12"/>
      <c r="BM351" s="12"/>
      <c r="BN351" s="12"/>
      <c r="BO351" s="12"/>
    </row>
    <row r="352" spans="4:67" ht="12" customHeight="1">
      <c r="D352" s="403"/>
      <c r="E352" s="403"/>
      <c r="BK352" s="12"/>
      <c r="BL352" s="12"/>
      <c r="BM352" s="12"/>
      <c r="BN352" s="12"/>
      <c r="BO352" s="12"/>
    </row>
    <row r="353" spans="4:67" ht="12" customHeight="1">
      <c r="D353" s="403"/>
      <c r="E353" s="403"/>
      <c r="BK353" s="12"/>
      <c r="BL353" s="12"/>
      <c r="BM353" s="12"/>
      <c r="BN353" s="12"/>
      <c r="BO353" s="12"/>
    </row>
    <row r="354" spans="4:67" ht="12" customHeight="1">
      <c r="D354" s="403"/>
      <c r="E354" s="403"/>
      <c r="BK354" s="12"/>
      <c r="BL354" s="12"/>
      <c r="BM354" s="12"/>
      <c r="BN354" s="12"/>
      <c r="BO354" s="12"/>
    </row>
    <row r="355" spans="4:67" ht="12" customHeight="1">
      <c r="D355" s="403"/>
      <c r="E355" s="403"/>
      <c r="BK355" s="12"/>
      <c r="BL355" s="12"/>
      <c r="BM355" s="12"/>
      <c r="BN355" s="12"/>
      <c r="BO355" s="12"/>
    </row>
    <row r="356" spans="4:67" ht="12" customHeight="1">
      <c r="D356" s="403"/>
      <c r="E356" s="403"/>
      <c r="BK356" s="12"/>
      <c r="BL356" s="12"/>
      <c r="BM356" s="12"/>
      <c r="BN356" s="12"/>
      <c r="BO356" s="12"/>
    </row>
    <row r="357" spans="4:67" ht="12" customHeight="1">
      <c r="D357" s="403"/>
      <c r="E357" s="403"/>
      <c r="BK357" s="12"/>
      <c r="BL357" s="12"/>
      <c r="BM357" s="12"/>
      <c r="BN357" s="12"/>
      <c r="BO357" s="12"/>
    </row>
    <row r="358" spans="4:67" ht="12" customHeight="1">
      <c r="D358" s="403"/>
      <c r="E358" s="403"/>
      <c r="BK358" s="12"/>
      <c r="BL358" s="12"/>
      <c r="BM358" s="12"/>
      <c r="BN358" s="12"/>
      <c r="BO358" s="12"/>
    </row>
    <row r="359" spans="4:67" ht="12" customHeight="1">
      <c r="D359" s="403"/>
      <c r="E359" s="403"/>
      <c r="BK359" s="12"/>
      <c r="BL359" s="12"/>
      <c r="BM359" s="12"/>
      <c r="BN359" s="12"/>
      <c r="BO359" s="12"/>
    </row>
    <row r="360" spans="4:67" ht="12" customHeight="1">
      <c r="D360" s="403"/>
      <c r="E360" s="403"/>
      <c r="BK360" s="12"/>
      <c r="BL360" s="12"/>
      <c r="BM360" s="12"/>
      <c r="BN360" s="12"/>
      <c r="BO360" s="12"/>
    </row>
    <row r="361" spans="4:67" ht="12" customHeight="1">
      <c r="D361" s="403"/>
      <c r="E361" s="403"/>
      <c r="BK361" s="12"/>
      <c r="BL361" s="12"/>
      <c r="BM361" s="12"/>
      <c r="BN361" s="12"/>
      <c r="BO361" s="12"/>
    </row>
    <row r="362" spans="4:67" ht="12" customHeight="1">
      <c r="D362" s="403"/>
      <c r="E362" s="403"/>
      <c r="BK362" s="12"/>
      <c r="BL362" s="12"/>
      <c r="BM362" s="12"/>
      <c r="BN362" s="12"/>
      <c r="BO362" s="12"/>
    </row>
    <row r="363" spans="4:67" ht="12" customHeight="1">
      <c r="D363" s="403"/>
      <c r="E363" s="403"/>
      <c r="BK363" s="12"/>
      <c r="BL363" s="12"/>
      <c r="BM363" s="12"/>
      <c r="BN363" s="12"/>
      <c r="BO363" s="12"/>
    </row>
    <row r="364" spans="4:67" ht="12" customHeight="1">
      <c r="D364" s="403"/>
      <c r="E364" s="403"/>
      <c r="BK364" s="12"/>
      <c r="BL364" s="12"/>
      <c r="BM364" s="12"/>
      <c r="BN364" s="12"/>
      <c r="BO364" s="12"/>
    </row>
    <row r="365" spans="4:67" ht="12" customHeight="1">
      <c r="D365" s="403"/>
      <c r="E365" s="403"/>
      <c r="BK365" s="12"/>
      <c r="BL365" s="12"/>
      <c r="BM365" s="12"/>
      <c r="BN365" s="12"/>
      <c r="BO365" s="12"/>
    </row>
    <row r="366" spans="4:67" ht="12" customHeight="1">
      <c r="D366" s="403"/>
      <c r="E366" s="403"/>
      <c r="BK366" s="12"/>
      <c r="BL366" s="12"/>
      <c r="BM366" s="12"/>
      <c r="BN366" s="12"/>
      <c r="BO366" s="12"/>
    </row>
    <row r="367" spans="4:67" ht="12" customHeight="1">
      <c r="D367" s="403"/>
      <c r="E367" s="403"/>
      <c r="BK367" s="12"/>
      <c r="BL367" s="12"/>
      <c r="BM367" s="12"/>
      <c r="BN367" s="12"/>
      <c r="BO367" s="12"/>
    </row>
    <row r="368" spans="4:67" ht="12" customHeight="1">
      <c r="D368" s="403"/>
      <c r="E368" s="403"/>
      <c r="BK368" s="12"/>
      <c r="BL368" s="12"/>
      <c r="BM368" s="12"/>
      <c r="BN368" s="12"/>
      <c r="BO368" s="12"/>
    </row>
    <row r="369" spans="4:67" ht="12" customHeight="1">
      <c r="D369" s="403"/>
      <c r="E369" s="403"/>
      <c r="BK369" s="12"/>
      <c r="BL369" s="12"/>
      <c r="BM369" s="12"/>
      <c r="BN369" s="12"/>
      <c r="BO369" s="12"/>
    </row>
    <row r="370" spans="4:67" ht="12" customHeight="1">
      <c r="D370" s="403"/>
      <c r="E370" s="403"/>
      <c r="BK370" s="12"/>
      <c r="BL370" s="12"/>
      <c r="BM370" s="12"/>
      <c r="BN370" s="12"/>
      <c r="BO370" s="12"/>
    </row>
    <row r="371" spans="4:67" ht="12" customHeight="1">
      <c r="D371" s="403"/>
      <c r="E371" s="403"/>
      <c r="BK371" s="12"/>
      <c r="BL371" s="12"/>
      <c r="BM371" s="12"/>
      <c r="BN371" s="12"/>
      <c r="BO371" s="12"/>
    </row>
    <row r="372" spans="4:67" ht="12" customHeight="1">
      <c r="D372" s="403"/>
      <c r="E372" s="403"/>
      <c r="BK372" s="12"/>
      <c r="BL372" s="12"/>
      <c r="BM372" s="12"/>
      <c r="BN372" s="12"/>
      <c r="BO372" s="12"/>
    </row>
    <row r="373" spans="4:67" ht="12" customHeight="1">
      <c r="D373" s="403"/>
      <c r="E373" s="403"/>
      <c r="BK373" s="12"/>
      <c r="BL373" s="12"/>
      <c r="BM373" s="12"/>
      <c r="BN373" s="12"/>
      <c r="BO373" s="12"/>
    </row>
    <row r="374" spans="4:67" ht="12" customHeight="1">
      <c r="D374" s="403"/>
      <c r="E374" s="403"/>
      <c r="BK374" s="12"/>
      <c r="BL374" s="12"/>
      <c r="BM374" s="12"/>
      <c r="BN374" s="12"/>
      <c r="BO374" s="12"/>
    </row>
    <row r="375" spans="4:67" ht="12" customHeight="1">
      <c r="D375" s="403"/>
      <c r="E375" s="403"/>
      <c r="BK375" s="12"/>
      <c r="BL375" s="12"/>
      <c r="BM375" s="12"/>
      <c r="BN375" s="12"/>
      <c r="BO375" s="12"/>
    </row>
    <row r="376" spans="4:67" ht="12" customHeight="1">
      <c r="D376" s="403"/>
      <c r="E376" s="403"/>
      <c r="BK376" s="12"/>
      <c r="BL376" s="12"/>
      <c r="BM376" s="12"/>
      <c r="BN376" s="12"/>
      <c r="BO376" s="12"/>
    </row>
    <row r="377" spans="4:67" ht="12" customHeight="1">
      <c r="D377" s="403"/>
      <c r="E377" s="403"/>
      <c r="BK377" s="12"/>
      <c r="BL377" s="12"/>
      <c r="BM377" s="12"/>
      <c r="BN377" s="12"/>
      <c r="BO377" s="12"/>
    </row>
    <row r="378" spans="4:67" ht="12" customHeight="1">
      <c r="D378" s="403"/>
      <c r="E378" s="403"/>
      <c r="BK378" s="12"/>
      <c r="BL378" s="12"/>
      <c r="BM378" s="12"/>
      <c r="BN378" s="12"/>
      <c r="BO378" s="12"/>
    </row>
    <row r="379" spans="4:67" ht="12" customHeight="1">
      <c r="D379" s="403"/>
      <c r="E379" s="403"/>
      <c r="BK379" s="12"/>
      <c r="BL379" s="12"/>
      <c r="BM379" s="12"/>
      <c r="BN379" s="12"/>
      <c r="BO379" s="12"/>
    </row>
    <row r="380" spans="4:67" ht="12" customHeight="1">
      <c r="D380" s="403"/>
      <c r="E380" s="403"/>
      <c r="BK380" s="12"/>
      <c r="BL380" s="12"/>
      <c r="BM380" s="12"/>
      <c r="BN380" s="12"/>
      <c r="BO380" s="12"/>
    </row>
    <row r="381" spans="4:67" ht="12" customHeight="1">
      <c r="D381" s="403"/>
      <c r="E381" s="403"/>
      <c r="BK381" s="12"/>
      <c r="BL381" s="12"/>
      <c r="BM381" s="12"/>
      <c r="BN381" s="12"/>
      <c r="BO381" s="12"/>
    </row>
    <row r="382" spans="4:67" ht="12" customHeight="1">
      <c r="D382" s="403"/>
      <c r="E382" s="403"/>
      <c r="BK382" s="12"/>
      <c r="BL382" s="12"/>
      <c r="BM382" s="12"/>
      <c r="BN382" s="12"/>
      <c r="BO382" s="12"/>
    </row>
    <row r="383" spans="4:67" ht="12" customHeight="1">
      <c r="D383" s="403"/>
      <c r="E383" s="403"/>
      <c r="BK383" s="12"/>
      <c r="BL383" s="12"/>
      <c r="BM383" s="12"/>
      <c r="BN383" s="12"/>
      <c r="BO383" s="12"/>
    </row>
    <row r="384" spans="4:67" ht="12" customHeight="1">
      <c r="D384" s="403"/>
      <c r="E384" s="403"/>
      <c r="BK384" s="12"/>
      <c r="BL384" s="12"/>
      <c r="BM384" s="12"/>
      <c r="BN384" s="12"/>
      <c r="BO384" s="12"/>
    </row>
    <row r="385" spans="4:67" ht="12" customHeight="1">
      <c r="D385" s="403"/>
      <c r="E385" s="403"/>
      <c r="BK385" s="12"/>
      <c r="BL385" s="12"/>
      <c r="BM385" s="12"/>
      <c r="BN385" s="12"/>
      <c r="BO385" s="12"/>
    </row>
    <row r="386" spans="4:67" ht="12" customHeight="1">
      <c r="D386" s="403"/>
      <c r="E386" s="403"/>
      <c r="BK386" s="12"/>
      <c r="BL386" s="12"/>
      <c r="BM386" s="12"/>
      <c r="BN386" s="12"/>
      <c r="BO386" s="12"/>
    </row>
    <row r="387" spans="4:67" ht="12" customHeight="1">
      <c r="D387" s="403"/>
      <c r="E387" s="403"/>
      <c r="BK387" s="12"/>
      <c r="BL387" s="12"/>
      <c r="BM387" s="12"/>
      <c r="BN387" s="12"/>
      <c r="BO387" s="12"/>
    </row>
    <row r="388" spans="4:67" ht="12" customHeight="1">
      <c r="D388" s="403"/>
      <c r="E388" s="403"/>
      <c r="BK388" s="12"/>
      <c r="BL388" s="12"/>
      <c r="BM388" s="12"/>
      <c r="BN388" s="12"/>
      <c r="BO388" s="12"/>
    </row>
    <row r="389" spans="4:67" ht="12" customHeight="1">
      <c r="D389" s="403"/>
      <c r="E389" s="403"/>
      <c r="BK389" s="12"/>
      <c r="BL389" s="12"/>
      <c r="BM389" s="12"/>
      <c r="BN389" s="12"/>
      <c r="BO389" s="12"/>
    </row>
    <row r="390" spans="4:67" ht="12" customHeight="1">
      <c r="D390" s="403"/>
      <c r="E390" s="403"/>
      <c r="BK390" s="12"/>
      <c r="BL390" s="12"/>
      <c r="BM390" s="12"/>
      <c r="BN390" s="12"/>
      <c r="BO390" s="12"/>
    </row>
    <row r="391" spans="4:67" ht="12" customHeight="1">
      <c r="D391" s="403"/>
      <c r="E391" s="403"/>
      <c r="BK391" s="12"/>
      <c r="BL391" s="12"/>
      <c r="BM391" s="12"/>
      <c r="BN391" s="12"/>
      <c r="BO391" s="12"/>
    </row>
    <row r="392" spans="4:67" ht="12" customHeight="1">
      <c r="D392" s="403"/>
      <c r="E392" s="403"/>
      <c r="BK392" s="12"/>
      <c r="BL392" s="12"/>
      <c r="BM392" s="12"/>
      <c r="BN392" s="12"/>
      <c r="BO392" s="12"/>
    </row>
    <row r="393" spans="4:67" ht="12" customHeight="1">
      <c r="D393" s="403"/>
      <c r="E393" s="403"/>
      <c r="BK393" s="12"/>
      <c r="BL393" s="12"/>
      <c r="BM393" s="12"/>
      <c r="BN393" s="12"/>
      <c r="BO393" s="12"/>
    </row>
    <row r="394" spans="4:67" ht="12" customHeight="1">
      <c r="D394" s="403"/>
      <c r="E394" s="403"/>
      <c r="BK394" s="12"/>
      <c r="BL394" s="12"/>
      <c r="BM394" s="12"/>
      <c r="BN394" s="12"/>
      <c r="BO394" s="12"/>
    </row>
    <row r="395" spans="4:67" ht="12" customHeight="1">
      <c r="D395" s="403"/>
      <c r="E395" s="403"/>
      <c r="BK395" s="12"/>
      <c r="BL395" s="12"/>
      <c r="BM395" s="12"/>
      <c r="BN395" s="12"/>
      <c r="BO395" s="12"/>
    </row>
    <row r="396" spans="4:67" ht="12" customHeight="1">
      <c r="D396" s="403"/>
      <c r="E396" s="403"/>
      <c r="BK396" s="12"/>
      <c r="BL396" s="12"/>
      <c r="BM396" s="12"/>
      <c r="BN396" s="12"/>
      <c r="BO396" s="12"/>
    </row>
    <row r="397" spans="4:67" ht="12" customHeight="1">
      <c r="D397" s="403"/>
      <c r="E397" s="403"/>
      <c r="BK397" s="12"/>
      <c r="BL397" s="12"/>
      <c r="BM397" s="12"/>
      <c r="BN397" s="12"/>
      <c r="BO397" s="12"/>
    </row>
    <row r="398" spans="4:67" ht="12" customHeight="1">
      <c r="D398" s="403"/>
      <c r="E398" s="403"/>
      <c r="BK398" s="12"/>
      <c r="BL398" s="12"/>
      <c r="BM398" s="12"/>
      <c r="BN398" s="12"/>
      <c r="BO398" s="12"/>
    </row>
    <row r="399" spans="4:67" ht="12" customHeight="1">
      <c r="D399" s="403"/>
      <c r="E399" s="403"/>
      <c r="BK399" s="12"/>
      <c r="BL399" s="12"/>
      <c r="BM399" s="12"/>
      <c r="BN399" s="12"/>
      <c r="BO399" s="12"/>
    </row>
    <row r="400" spans="4:67" ht="12" customHeight="1">
      <c r="D400" s="403"/>
      <c r="E400" s="403"/>
      <c r="BK400" s="12"/>
      <c r="BL400" s="12"/>
      <c r="BM400" s="12"/>
      <c r="BN400" s="12"/>
      <c r="BO400" s="12"/>
    </row>
    <row r="401" spans="4:67" ht="12" customHeight="1">
      <c r="D401" s="403"/>
      <c r="E401" s="403"/>
      <c r="BK401" s="12"/>
      <c r="BL401" s="12"/>
      <c r="BM401" s="12"/>
      <c r="BN401" s="12"/>
      <c r="BO401" s="12"/>
    </row>
    <row r="402" spans="4:67" ht="12" customHeight="1">
      <c r="D402" s="403"/>
      <c r="E402" s="403"/>
      <c r="BK402" s="12"/>
      <c r="BL402" s="12"/>
      <c r="BM402" s="12"/>
      <c r="BN402" s="12"/>
      <c r="BO402" s="12"/>
    </row>
    <row r="403" spans="4:67" ht="12" customHeight="1">
      <c r="D403" s="403"/>
      <c r="E403" s="403"/>
      <c r="BK403" s="12"/>
      <c r="BL403" s="12"/>
      <c r="BM403" s="12"/>
      <c r="BN403" s="12"/>
      <c r="BO403" s="12"/>
    </row>
    <row r="404" spans="4:67" ht="12" customHeight="1">
      <c r="D404" s="403"/>
      <c r="E404" s="403"/>
      <c r="BK404" s="12"/>
      <c r="BL404" s="12"/>
      <c r="BM404" s="12"/>
      <c r="BN404" s="12"/>
      <c r="BO404" s="12"/>
    </row>
    <row r="405" spans="4:67" ht="12" customHeight="1">
      <c r="D405" s="403"/>
      <c r="E405" s="403"/>
      <c r="BK405" s="12"/>
      <c r="BL405" s="12"/>
      <c r="BM405" s="12"/>
      <c r="BN405" s="12"/>
      <c r="BO405" s="12"/>
    </row>
    <row r="406" spans="4:67" ht="12" customHeight="1">
      <c r="D406" s="403"/>
      <c r="E406" s="403"/>
      <c r="BK406" s="12"/>
      <c r="BL406" s="12"/>
      <c r="BM406" s="12"/>
      <c r="BN406" s="12"/>
      <c r="BO406" s="12"/>
    </row>
    <row r="407" spans="4:67" ht="12" customHeight="1">
      <c r="D407" s="403"/>
      <c r="E407" s="403"/>
      <c r="BK407" s="12"/>
      <c r="BL407" s="12"/>
      <c r="BM407" s="12"/>
      <c r="BN407" s="12"/>
      <c r="BO407" s="12"/>
    </row>
    <row r="408" spans="4:67" ht="12" customHeight="1">
      <c r="D408" s="403"/>
      <c r="E408" s="403"/>
      <c r="BK408" s="12"/>
      <c r="BL408" s="12"/>
      <c r="BM408" s="12"/>
      <c r="BN408" s="12"/>
      <c r="BO408" s="12"/>
    </row>
    <row r="409" spans="4:67" ht="12" customHeight="1">
      <c r="D409" s="403"/>
      <c r="E409" s="403"/>
      <c r="BK409" s="12"/>
      <c r="BL409" s="12"/>
      <c r="BM409" s="12"/>
      <c r="BN409" s="12"/>
      <c r="BO409" s="12"/>
    </row>
    <row r="410" spans="4:67" ht="12" customHeight="1">
      <c r="D410" s="403"/>
      <c r="E410" s="403"/>
      <c r="BK410" s="12"/>
      <c r="BL410" s="12"/>
      <c r="BM410" s="12"/>
      <c r="BN410" s="12"/>
      <c r="BO410" s="12"/>
    </row>
    <row r="411" spans="4:67" ht="12" customHeight="1">
      <c r="D411" s="403"/>
      <c r="E411" s="403"/>
      <c r="BK411" s="12"/>
      <c r="BL411" s="12"/>
      <c r="BM411" s="12"/>
      <c r="BN411" s="12"/>
      <c r="BO411" s="12"/>
    </row>
    <row r="412" spans="4:67" ht="12" customHeight="1">
      <c r="D412" s="403"/>
      <c r="E412" s="403"/>
      <c r="BK412" s="12"/>
      <c r="BL412" s="12"/>
      <c r="BM412" s="12"/>
      <c r="BN412" s="12"/>
      <c r="BO412" s="12"/>
    </row>
    <row r="413" spans="4:67" ht="12" customHeight="1">
      <c r="D413" s="403"/>
      <c r="E413" s="403"/>
      <c r="BK413" s="12"/>
      <c r="BL413" s="12"/>
      <c r="BM413" s="12"/>
      <c r="BN413" s="12"/>
      <c r="BO413" s="12"/>
    </row>
    <row r="414" spans="4:67" ht="12" customHeight="1">
      <c r="D414" s="403"/>
      <c r="E414" s="403"/>
      <c r="BK414" s="12"/>
      <c r="BL414" s="12"/>
      <c r="BM414" s="12"/>
      <c r="BN414" s="12"/>
      <c r="BO414" s="12"/>
    </row>
    <row r="415" spans="4:67" ht="12" customHeight="1">
      <c r="D415" s="403"/>
      <c r="E415" s="403"/>
      <c r="BK415" s="12"/>
      <c r="BL415" s="12"/>
      <c r="BM415" s="12"/>
      <c r="BN415" s="12"/>
      <c r="BO415" s="12"/>
    </row>
    <row r="416" spans="4:67" ht="12" customHeight="1">
      <c r="D416" s="403"/>
      <c r="E416" s="403"/>
      <c r="BK416" s="12"/>
      <c r="BL416" s="12"/>
      <c r="BM416" s="12"/>
      <c r="BN416" s="12"/>
      <c r="BO416" s="12"/>
    </row>
    <row r="417" spans="4:67" ht="12" customHeight="1">
      <c r="D417" s="403"/>
      <c r="E417" s="403"/>
      <c r="BK417" s="12"/>
      <c r="BL417" s="12"/>
      <c r="BM417" s="12"/>
      <c r="BN417" s="12"/>
      <c r="BO417" s="12"/>
    </row>
    <row r="418" spans="4:67" ht="12" customHeight="1">
      <c r="D418" s="403"/>
      <c r="E418" s="403"/>
      <c r="BK418" s="12"/>
      <c r="BL418" s="12"/>
      <c r="BM418" s="12"/>
      <c r="BN418" s="12"/>
      <c r="BO418" s="12"/>
    </row>
    <row r="419" spans="4:67" ht="12" customHeight="1">
      <c r="D419" s="403"/>
      <c r="E419" s="403"/>
      <c r="BK419" s="12"/>
      <c r="BL419" s="12"/>
      <c r="BM419" s="12"/>
      <c r="BN419" s="12"/>
      <c r="BO419" s="12"/>
    </row>
    <row r="420" spans="4:67" ht="12" customHeight="1">
      <c r="D420" s="403"/>
      <c r="E420" s="403"/>
      <c r="BK420" s="12"/>
      <c r="BL420" s="12"/>
      <c r="BM420" s="12"/>
      <c r="BN420" s="12"/>
      <c r="BO420" s="12"/>
    </row>
    <row r="421" spans="4:67" ht="12" customHeight="1">
      <c r="D421" s="403"/>
      <c r="E421" s="403"/>
      <c r="BK421" s="12"/>
      <c r="BL421" s="12"/>
      <c r="BM421" s="12"/>
      <c r="BN421" s="12"/>
      <c r="BO421" s="12"/>
    </row>
    <row r="422" spans="4:67" ht="12" customHeight="1">
      <c r="D422" s="403"/>
      <c r="E422" s="403"/>
      <c r="BK422" s="12"/>
      <c r="BL422" s="12"/>
      <c r="BM422" s="12"/>
      <c r="BN422" s="12"/>
      <c r="BO422" s="12"/>
    </row>
    <row r="423" spans="4:67" ht="12" customHeight="1">
      <c r="D423" s="403"/>
      <c r="E423" s="403"/>
      <c r="BK423" s="12"/>
      <c r="BL423" s="12"/>
      <c r="BM423" s="12"/>
      <c r="BN423" s="12"/>
      <c r="BO423" s="12"/>
    </row>
    <row r="424" spans="4:67" ht="12" customHeight="1">
      <c r="D424" s="403"/>
      <c r="E424" s="403"/>
      <c r="BK424" s="12"/>
      <c r="BL424" s="12"/>
      <c r="BM424" s="12"/>
      <c r="BN424" s="12"/>
      <c r="BO424" s="12"/>
    </row>
    <row r="425" spans="4:67" ht="12" customHeight="1">
      <c r="D425" s="403"/>
      <c r="E425" s="403"/>
      <c r="BK425" s="12"/>
      <c r="BL425" s="12"/>
      <c r="BM425" s="12"/>
      <c r="BN425" s="12"/>
      <c r="BO425" s="12"/>
    </row>
    <row r="426" spans="4:67" ht="12" customHeight="1">
      <c r="D426" s="403"/>
      <c r="E426" s="403"/>
      <c r="BK426" s="12"/>
      <c r="BL426" s="12"/>
      <c r="BM426" s="12"/>
      <c r="BN426" s="12"/>
      <c r="BO426" s="12"/>
    </row>
    <row r="427" spans="4:67" ht="12" customHeight="1">
      <c r="D427" s="403"/>
      <c r="E427" s="403"/>
      <c r="BK427" s="12"/>
      <c r="BL427" s="12"/>
      <c r="BM427" s="12"/>
      <c r="BN427" s="12"/>
      <c r="BO427" s="12"/>
    </row>
    <row r="428" spans="4:67" ht="12" customHeight="1">
      <c r="D428" s="403"/>
      <c r="E428" s="403"/>
      <c r="BK428" s="12"/>
      <c r="BL428" s="12"/>
      <c r="BM428" s="12"/>
      <c r="BN428" s="12"/>
      <c r="BO428" s="12"/>
    </row>
    <row r="429" spans="4:67" ht="12" customHeight="1">
      <c r="D429" s="403"/>
      <c r="E429" s="403"/>
      <c r="BK429" s="12"/>
      <c r="BL429" s="12"/>
      <c r="BM429" s="12"/>
      <c r="BN429" s="12"/>
      <c r="BO429" s="12"/>
    </row>
    <row r="430" spans="4:67" ht="12" customHeight="1">
      <c r="D430" s="403"/>
      <c r="E430" s="403"/>
      <c r="BK430" s="12"/>
      <c r="BL430" s="12"/>
      <c r="BM430" s="12"/>
      <c r="BN430" s="12"/>
      <c r="BO430" s="12"/>
    </row>
    <row r="431" spans="4:67" ht="12" customHeight="1">
      <c r="D431" s="403"/>
      <c r="E431" s="403"/>
      <c r="BK431" s="12"/>
      <c r="BL431" s="12"/>
      <c r="BM431" s="12"/>
      <c r="BN431" s="12"/>
      <c r="BO431" s="12"/>
    </row>
    <row r="432" spans="4:67" ht="12" customHeight="1">
      <c r="D432" s="403"/>
      <c r="E432" s="403"/>
      <c r="BK432" s="12"/>
      <c r="BL432" s="12"/>
      <c r="BM432" s="12"/>
      <c r="BN432" s="12"/>
      <c r="BO432" s="12"/>
    </row>
    <row r="433" spans="4:67" ht="12" customHeight="1">
      <c r="D433" s="403"/>
      <c r="E433" s="403"/>
      <c r="BK433" s="12"/>
      <c r="BL433" s="12"/>
      <c r="BM433" s="12"/>
      <c r="BN433" s="12"/>
      <c r="BO433" s="12"/>
    </row>
    <row r="434" spans="4:67" ht="12" customHeight="1">
      <c r="D434" s="403"/>
      <c r="E434" s="403"/>
      <c r="BK434" s="12"/>
      <c r="BL434" s="12"/>
      <c r="BM434" s="12"/>
      <c r="BN434" s="12"/>
      <c r="BO434" s="12"/>
    </row>
    <row r="435" spans="4:67" ht="12" customHeight="1">
      <c r="D435" s="403"/>
      <c r="E435" s="403"/>
      <c r="BK435" s="12"/>
      <c r="BL435" s="12"/>
      <c r="BM435" s="12"/>
      <c r="BN435" s="12"/>
      <c r="BO435" s="12"/>
    </row>
    <row r="436" spans="4:67" ht="12" customHeight="1">
      <c r="D436" s="403"/>
      <c r="E436" s="403"/>
      <c r="BK436" s="12"/>
      <c r="BL436" s="12"/>
      <c r="BM436" s="12"/>
      <c r="BN436" s="12"/>
      <c r="BO436" s="12"/>
    </row>
    <row r="437" spans="4:67" ht="12" customHeight="1">
      <c r="D437" s="403"/>
      <c r="E437" s="403"/>
      <c r="BK437" s="12"/>
      <c r="BL437" s="12"/>
      <c r="BM437" s="12"/>
      <c r="BN437" s="12"/>
      <c r="BO437" s="12"/>
    </row>
    <row r="438" spans="4:67" ht="12" customHeight="1">
      <c r="D438" s="403"/>
      <c r="E438" s="403"/>
      <c r="BK438" s="12"/>
      <c r="BL438" s="12"/>
      <c r="BM438" s="12"/>
      <c r="BN438" s="12"/>
      <c r="BO438" s="12"/>
    </row>
    <row r="439" spans="4:67" ht="12" customHeight="1">
      <c r="D439" s="403"/>
      <c r="E439" s="403"/>
      <c r="BK439" s="12"/>
      <c r="BL439" s="12"/>
      <c r="BM439" s="12"/>
      <c r="BN439" s="12"/>
      <c r="BO439" s="12"/>
    </row>
    <row r="440" spans="4:67" ht="12" customHeight="1">
      <c r="D440" s="403"/>
      <c r="E440" s="403"/>
      <c r="BK440" s="12"/>
      <c r="BL440" s="12"/>
      <c r="BM440" s="12"/>
      <c r="BN440" s="12"/>
      <c r="BO440" s="12"/>
    </row>
    <row r="441" spans="4:67" ht="12" customHeight="1">
      <c r="D441" s="403"/>
      <c r="E441" s="403"/>
      <c r="BK441" s="12"/>
      <c r="BL441" s="12"/>
      <c r="BM441" s="12"/>
      <c r="BN441" s="12"/>
      <c r="BO441" s="12"/>
    </row>
    <row r="442" spans="4:67" ht="12" customHeight="1">
      <c r="D442" s="403"/>
      <c r="E442" s="403"/>
      <c r="BK442" s="12"/>
      <c r="BL442" s="12"/>
      <c r="BM442" s="12"/>
      <c r="BN442" s="12"/>
      <c r="BO442" s="12"/>
    </row>
    <row r="443" spans="4:67" ht="12" customHeight="1">
      <c r="D443" s="403"/>
      <c r="E443" s="403"/>
      <c r="BK443" s="12"/>
      <c r="BL443" s="12"/>
      <c r="BM443" s="12"/>
      <c r="BN443" s="12"/>
      <c r="BO443" s="12"/>
    </row>
    <row r="444" spans="4:67" ht="12" customHeight="1">
      <c r="D444" s="403"/>
      <c r="E444" s="403"/>
      <c r="BK444" s="12"/>
      <c r="BL444" s="12"/>
      <c r="BM444" s="12"/>
      <c r="BN444" s="12"/>
      <c r="BO444" s="12"/>
    </row>
    <row r="445" spans="4:67" ht="12" customHeight="1">
      <c r="D445" s="403"/>
      <c r="E445" s="403"/>
      <c r="BK445" s="12"/>
      <c r="BL445" s="12"/>
      <c r="BM445" s="12"/>
      <c r="BN445" s="12"/>
      <c r="BO445" s="12"/>
    </row>
    <row r="446" spans="4:67" ht="12" customHeight="1">
      <c r="D446" s="403"/>
      <c r="E446" s="403"/>
      <c r="BK446" s="12"/>
      <c r="BL446" s="12"/>
      <c r="BM446" s="12"/>
      <c r="BN446" s="12"/>
      <c r="BO446" s="12"/>
    </row>
    <row r="447" spans="4:67" ht="12" customHeight="1">
      <c r="D447" s="403"/>
      <c r="E447" s="403"/>
      <c r="BK447" s="12"/>
      <c r="BL447" s="12"/>
      <c r="BM447" s="12"/>
      <c r="BN447" s="12"/>
      <c r="BO447" s="12"/>
    </row>
    <row r="448" spans="4:67" ht="12" customHeight="1">
      <c r="D448" s="403"/>
      <c r="E448" s="403"/>
      <c r="BK448" s="12"/>
      <c r="BL448" s="12"/>
      <c r="BM448" s="12"/>
      <c r="BN448" s="12"/>
      <c r="BO448" s="12"/>
    </row>
    <row r="449" spans="4:67" ht="12" customHeight="1">
      <c r="D449" s="403"/>
      <c r="E449" s="403"/>
      <c r="BK449" s="12"/>
      <c r="BL449" s="12"/>
      <c r="BM449" s="12"/>
      <c r="BN449" s="12"/>
      <c r="BO449" s="12"/>
    </row>
    <row r="450" spans="4:67" ht="12" customHeight="1">
      <c r="D450" s="403"/>
      <c r="E450" s="403"/>
      <c r="BK450" s="12"/>
      <c r="BL450" s="12"/>
      <c r="BM450" s="12"/>
      <c r="BN450" s="12"/>
      <c r="BO450" s="12"/>
    </row>
    <row r="451" spans="4:67" ht="12" customHeight="1">
      <c r="D451" s="403"/>
      <c r="E451" s="403"/>
      <c r="BK451" s="12"/>
      <c r="BL451" s="12"/>
      <c r="BM451" s="12"/>
      <c r="BN451" s="12"/>
      <c r="BO451" s="12"/>
    </row>
    <row r="452" spans="4:67" ht="12" customHeight="1">
      <c r="D452" s="403"/>
      <c r="E452" s="403"/>
      <c r="BK452" s="12"/>
      <c r="BL452" s="12"/>
      <c r="BM452" s="12"/>
      <c r="BN452" s="12"/>
      <c r="BO452" s="12"/>
    </row>
    <row r="453" spans="4:67" ht="12" customHeight="1">
      <c r="D453" s="403"/>
      <c r="E453" s="403"/>
      <c r="BK453" s="12"/>
      <c r="BL453" s="12"/>
      <c r="BM453" s="12"/>
      <c r="BN453" s="12"/>
      <c r="BO453" s="12"/>
    </row>
    <row r="454" spans="4:67" ht="12" customHeight="1">
      <c r="D454" s="403"/>
      <c r="E454" s="403"/>
      <c r="BK454" s="12"/>
      <c r="BL454" s="12"/>
      <c r="BM454" s="12"/>
      <c r="BN454" s="12"/>
      <c r="BO454" s="12"/>
    </row>
    <row r="455" spans="4:67" ht="12" customHeight="1">
      <c r="D455" s="403"/>
      <c r="E455" s="403"/>
      <c r="BK455" s="12"/>
      <c r="BL455" s="12"/>
      <c r="BM455" s="12"/>
      <c r="BN455" s="12"/>
      <c r="BO455" s="12"/>
    </row>
    <row r="456" spans="4:67" ht="12" customHeight="1">
      <c r="D456" s="403"/>
      <c r="E456" s="403"/>
      <c r="BK456" s="12"/>
      <c r="BL456" s="12"/>
      <c r="BM456" s="12"/>
      <c r="BN456" s="12"/>
      <c r="BO456" s="12"/>
    </row>
    <row r="457" spans="4:67" ht="12" customHeight="1">
      <c r="D457" s="403"/>
      <c r="E457" s="403"/>
      <c r="BK457" s="12"/>
      <c r="BL457" s="12"/>
      <c r="BM457" s="12"/>
      <c r="BN457" s="12"/>
      <c r="BO457" s="12"/>
    </row>
    <row r="458" spans="4:67" ht="12" customHeight="1">
      <c r="D458" s="403"/>
      <c r="E458" s="403"/>
      <c r="BK458" s="12"/>
      <c r="BL458" s="12"/>
      <c r="BM458" s="12"/>
      <c r="BN458" s="12"/>
      <c r="BO458" s="12"/>
    </row>
    <row r="459" spans="4:67" ht="12" customHeight="1">
      <c r="D459" s="403"/>
      <c r="E459" s="403"/>
      <c r="BK459" s="12"/>
      <c r="BL459" s="12"/>
      <c r="BM459" s="12"/>
      <c r="BN459" s="12"/>
      <c r="BO459" s="12"/>
    </row>
    <row r="460" spans="4:67" ht="12" customHeight="1">
      <c r="D460" s="403"/>
      <c r="E460" s="403"/>
      <c r="BK460" s="12"/>
      <c r="BL460" s="12"/>
      <c r="BM460" s="12"/>
      <c r="BN460" s="12"/>
      <c r="BO460" s="12"/>
    </row>
    <row r="461" spans="4:67" ht="12" customHeight="1">
      <c r="D461" s="403"/>
      <c r="E461" s="403"/>
      <c r="BK461" s="12"/>
      <c r="BL461" s="12"/>
      <c r="BM461" s="12"/>
      <c r="BN461" s="12"/>
      <c r="BO461" s="12"/>
    </row>
    <row r="462" spans="4:67" ht="12" customHeight="1">
      <c r="D462" s="403"/>
      <c r="E462" s="403"/>
      <c r="BK462" s="12"/>
      <c r="BL462" s="12"/>
      <c r="BM462" s="12"/>
      <c r="BN462" s="12"/>
      <c r="BO462" s="12"/>
    </row>
    <row r="463" spans="4:67" ht="12" customHeight="1">
      <c r="D463" s="403"/>
      <c r="E463" s="403"/>
      <c r="BK463" s="12"/>
      <c r="BL463" s="12"/>
      <c r="BM463" s="12"/>
      <c r="BN463" s="12"/>
      <c r="BO463" s="12"/>
    </row>
    <row r="464" spans="4:67" ht="12" customHeight="1">
      <c r="D464" s="403"/>
      <c r="E464" s="403"/>
      <c r="BK464" s="12"/>
      <c r="BL464" s="12"/>
      <c r="BM464" s="12"/>
      <c r="BN464" s="12"/>
      <c r="BO464" s="12"/>
    </row>
    <row r="465" spans="4:67" ht="12" customHeight="1">
      <c r="D465" s="403"/>
      <c r="E465" s="403"/>
      <c r="BK465" s="12"/>
      <c r="BL465" s="12"/>
      <c r="BM465" s="12"/>
      <c r="BN465" s="12"/>
      <c r="BO465" s="12"/>
    </row>
    <row r="466" spans="4:67" ht="12" customHeight="1">
      <c r="D466" s="403"/>
      <c r="E466" s="403"/>
      <c r="BK466" s="12"/>
      <c r="BL466" s="12"/>
      <c r="BM466" s="12"/>
      <c r="BN466" s="12"/>
      <c r="BO466" s="12"/>
    </row>
    <row r="467" spans="4:67" ht="12" customHeight="1">
      <c r="D467" s="403"/>
      <c r="E467" s="403"/>
      <c r="BK467" s="12"/>
      <c r="BL467" s="12"/>
      <c r="BM467" s="12"/>
      <c r="BN467" s="12"/>
      <c r="BO467" s="12"/>
    </row>
    <row r="468" spans="4:67" ht="12" customHeight="1">
      <c r="D468" s="403"/>
      <c r="E468" s="403"/>
      <c r="BK468" s="12"/>
      <c r="BL468" s="12"/>
      <c r="BM468" s="12"/>
      <c r="BN468" s="12"/>
      <c r="BO468" s="12"/>
    </row>
    <row r="469" spans="4:67" ht="12" customHeight="1">
      <c r="D469" s="403"/>
      <c r="E469" s="403"/>
      <c r="BK469" s="12"/>
      <c r="BL469" s="12"/>
      <c r="BM469" s="12"/>
      <c r="BN469" s="12"/>
      <c r="BO469" s="12"/>
    </row>
    <row r="470" spans="4:67" ht="12" customHeight="1">
      <c r="D470" s="403"/>
      <c r="E470" s="403"/>
      <c r="BK470" s="12"/>
      <c r="BL470" s="12"/>
      <c r="BM470" s="12"/>
      <c r="BN470" s="12"/>
      <c r="BO470" s="12"/>
    </row>
    <row r="471" spans="4:67" ht="12" customHeight="1">
      <c r="D471" s="403"/>
      <c r="E471" s="403"/>
      <c r="BK471" s="12"/>
      <c r="BL471" s="12"/>
      <c r="BM471" s="12"/>
      <c r="BN471" s="12"/>
      <c r="BO471" s="12"/>
    </row>
    <row r="472" spans="4:67" ht="12" customHeight="1">
      <c r="D472" s="403"/>
      <c r="E472" s="403"/>
      <c r="BK472" s="12"/>
      <c r="BL472" s="12"/>
      <c r="BM472" s="12"/>
      <c r="BN472" s="12"/>
      <c r="BO472" s="12"/>
    </row>
    <row r="473" spans="4:67" ht="12" customHeight="1">
      <c r="D473" s="403"/>
      <c r="E473" s="403"/>
      <c r="BK473" s="12"/>
      <c r="BL473" s="12"/>
      <c r="BM473" s="12"/>
      <c r="BN473" s="12"/>
      <c r="BO473" s="12"/>
    </row>
    <row r="474" spans="4:67" ht="12" customHeight="1">
      <c r="D474" s="403"/>
      <c r="E474" s="403"/>
      <c r="BK474" s="12"/>
      <c r="BL474" s="12"/>
      <c r="BM474" s="12"/>
      <c r="BN474" s="12"/>
      <c r="BO474" s="12"/>
    </row>
    <row r="475" spans="4:67" ht="12" customHeight="1">
      <c r="D475" s="403"/>
      <c r="E475" s="403"/>
      <c r="BK475" s="12"/>
      <c r="BL475" s="12"/>
      <c r="BM475" s="12"/>
      <c r="BN475" s="12"/>
      <c r="BO475" s="12"/>
    </row>
    <row r="476" spans="4:67" ht="12" customHeight="1">
      <c r="D476" s="403"/>
      <c r="E476" s="403"/>
      <c r="BK476" s="12"/>
      <c r="BL476" s="12"/>
      <c r="BM476" s="12"/>
      <c r="BN476" s="12"/>
      <c r="BO476" s="12"/>
    </row>
    <row r="477" spans="4:67" ht="12" customHeight="1">
      <c r="D477" s="403"/>
      <c r="E477" s="403"/>
      <c r="BK477" s="12"/>
      <c r="BL477" s="12"/>
      <c r="BM477" s="12"/>
      <c r="BN477" s="12"/>
      <c r="BO477" s="12"/>
    </row>
    <row r="478" spans="4:67" ht="12" customHeight="1">
      <c r="D478" s="403"/>
      <c r="E478" s="403"/>
      <c r="BK478" s="12"/>
      <c r="BL478" s="12"/>
      <c r="BM478" s="12"/>
      <c r="BN478" s="12"/>
      <c r="BO478" s="12"/>
    </row>
    <row r="479" spans="4:67" ht="12" customHeight="1">
      <c r="D479" s="403"/>
      <c r="E479" s="403"/>
      <c r="BK479" s="12"/>
      <c r="BL479" s="12"/>
      <c r="BM479" s="12"/>
      <c r="BN479" s="12"/>
      <c r="BO479" s="12"/>
    </row>
    <row r="480" spans="4:67" ht="12" customHeight="1">
      <c r="D480" s="403"/>
      <c r="E480" s="403"/>
      <c r="BK480" s="12"/>
      <c r="BL480" s="12"/>
      <c r="BM480" s="12"/>
      <c r="BN480" s="12"/>
      <c r="BO480" s="12"/>
    </row>
    <row r="481" spans="4:67" ht="12" customHeight="1">
      <c r="D481" s="403"/>
      <c r="E481" s="403"/>
      <c r="BK481" s="12"/>
      <c r="BL481" s="12"/>
      <c r="BM481" s="12"/>
      <c r="BN481" s="12"/>
      <c r="BO481" s="12"/>
    </row>
    <row r="482" spans="4:67" ht="12" customHeight="1">
      <c r="D482" s="403"/>
      <c r="E482" s="403"/>
      <c r="BK482" s="12"/>
      <c r="BL482" s="12"/>
      <c r="BM482" s="12"/>
      <c r="BN482" s="12"/>
      <c r="BO482" s="12"/>
    </row>
    <row r="483" spans="4:67" ht="12" customHeight="1">
      <c r="D483" s="403"/>
      <c r="E483" s="403"/>
      <c r="BK483" s="12"/>
      <c r="BL483" s="12"/>
      <c r="BM483" s="12"/>
      <c r="BN483" s="12"/>
      <c r="BO483" s="12"/>
    </row>
    <row r="484" spans="4:67" ht="12" customHeight="1">
      <c r="D484" s="403"/>
      <c r="E484" s="403"/>
      <c r="BK484" s="12"/>
      <c r="BL484" s="12"/>
      <c r="BM484" s="12"/>
      <c r="BN484" s="12"/>
      <c r="BO484" s="12"/>
    </row>
    <row r="485" spans="4:67" ht="12" customHeight="1">
      <c r="D485" s="403"/>
      <c r="E485" s="403"/>
      <c r="BK485" s="12"/>
      <c r="BL485" s="12"/>
      <c r="BM485" s="12"/>
      <c r="BN485" s="12"/>
      <c r="BO485" s="12"/>
    </row>
    <row r="486" spans="4:67" ht="12" customHeight="1">
      <c r="D486" s="403"/>
      <c r="E486" s="403"/>
      <c r="BK486" s="12"/>
      <c r="BL486" s="12"/>
      <c r="BM486" s="12"/>
      <c r="BN486" s="12"/>
      <c r="BO486" s="12"/>
    </row>
    <row r="487" spans="4:67" ht="12" customHeight="1">
      <c r="D487" s="403"/>
      <c r="E487" s="403"/>
      <c r="BK487" s="12"/>
      <c r="BL487" s="12"/>
      <c r="BM487" s="12"/>
      <c r="BN487" s="12"/>
      <c r="BO487" s="12"/>
    </row>
    <row r="488" spans="4:67" ht="12" customHeight="1">
      <c r="D488" s="403"/>
      <c r="E488" s="403"/>
      <c r="BK488" s="12"/>
      <c r="BL488" s="12"/>
      <c r="BM488" s="12"/>
      <c r="BN488" s="12"/>
      <c r="BO488" s="12"/>
    </row>
    <row r="489" spans="4:67" ht="12" customHeight="1">
      <c r="D489" s="403"/>
      <c r="E489" s="403"/>
      <c r="BK489" s="12"/>
      <c r="BL489" s="12"/>
      <c r="BM489" s="12"/>
      <c r="BN489" s="12"/>
      <c r="BO489" s="12"/>
    </row>
    <row r="490" spans="4:67" ht="12" customHeight="1">
      <c r="D490" s="403"/>
      <c r="E490" s="403"/>
      <c r="BK490" s="12"/>
      <c r="BL490" s="12"/>
      <c r="BM490" s="12"/>
      <c r="BN490" s="12"/>
      <c r="BO490" s="12"/>
    </row>
    <row r="491" spans="4:67" ht="12" customHeight="1">
      <c r="D491" s="403"/>
      <c r="E491" s="403"/>
      <c r="BK491" s="12"/>
      <c r="BL491" s="12"/>
      <c r="BM491" s="12"/>
      <c r="BN491" s="12"/>
      <c r="BO491" s="12"/>
    </row>
    <row r="492" spans="4:67" ht="12" customHeight="1">
      <c r="D492" s="403"/>
      <c r="E492" s="403"/>
      <c r="BK492" s="12"/>
      <c r="BL492" s="12"/>
      <c r="BM492" s="12"/>
      <c r="BN492" s="12"/>
      <c r="BO492" s="12"/>
    </row>
    <row r="493" spans="4:67" ht="12" customHeight="1">
      <c r="D493" s="403"/>
      <c r="E493" s="403"/>
      <c r="BK493" s="12"/>
      <c r="BL493" s="12"/>
      <c r="BM493" s="12"/>
      <c r="BN493" s="12"/>
      <c r="BO493" s="12"/>
    </row>
    <row r="494" spans="4:67" ht="12" customHeight="1">
      <c r="D494" s="403"/>
      <c r="E494" s="403"/>
      <c r="BK494" s="12"/>
      <c r="BL494" s="12"/>
      <c r="BM494" s="12"/>
      <c r="BN494" s="12"/>
      <c r="BO494" s="12"/>
    </row>
    <row r="495" spans="4:67" ht="12" customHeight="1">
      <c r="D495" s="403"/>
      <c r="E495" s="403"/>
      <c r="BK495" s="12"/>
      <c r="BL495" s="12"/>
      <c r="BM495" s="12"/>
      <c r="BN495" s="12"/>
      <c r="BO495" s="12"/>
    </row>
    <row r="496" spans="4:67" ht="12" customHeight="1">
      <c r="D496" s="403"/>
      <c r="E496" s="403"/>
      <c r="BK496" s="12"/>
      <c r="BL496" s="12"/>
      <c r="BM496" s="12"/>
      <c r="BN496" s="12"/>
      <c r="BO496" s="12"/>
    </row>
    <row r="497" spans="4:67" ht="12" customHeight="1">
      <c r="D497" s="403"/>
      <c r="E497" s="403"/>
      <c r="BK497" s="12"/>
      <c r="BL497" s="12"/>
      <c r="BM497" s="12"/>
      <c r="BN497" s="12"/>
      <c r="BO497" s="12"/>
    </row>
    <row r="498" spans="4:67" ht="12" customHeight="1">
      <c r="D498" s="403"/>
      <c r="E498" s="403"/>
      <c r="BK498" s="12"/>
      <c r="BL498" s="12"/>
      <c r="BM498" s="12"/>
      <c r="BN498" s="12"/>
      <c r="BO498" s="12"/>
    </row>
    <row r="499" spans="4:67" ht="12" customHeight="1">
      <c r="D499" s="403"/>
      <c r="E499" s="403"/>
      <c r="BK499" s="12"/>
      <c r="BL499" s="12"/>
      <c r="BM499" s="12"/>
      <c r="BN499" s="12"/>
      <c r="BO499" s="12"/>
    </row>
    <row r="500" spans="4:67" ht="12" customHeight="1">
      <c r="D500" s="403"/>
      <c r="E500" s="403"/>
      <c r="BK500" s="12"/>
      <c r="BL500" s="12"/>
      <c r="BM500" s="12"/>
      <c r="BN500" s="12"/>
      <c r="BO500" s="12"/>
    </row>
    <row r="501" spans="4:67" ht="12" customHeight="1">
      <c r="D501" s="403"/>
      <c r="E501" s="403"/>
      <c r="BK501" s="12"/>
      <c r="BL501" s="12"/>
      <c r="BM501" s="12"/>
      <c r="BN501" s="12"/>
      <c r="BO501" s="12"/>
    </row>
    <row r="502" spans="4:67" ht="12" customHeight="1">
      <c r="D502" s="403"/>
      <c r="E502" s="403"/>
      <c r="BK502" s="12"/>
      <c r="BL502" s="12"/>
      <c r="BM502" s="12"/>
      <c r="BN502" s="12"/>
      <c r="BO502" s="12"/>
    </row>
    <row r="503" spans="4:67" ht="12" customHeight="1">
      <c r="D503" s="403"/>
      <c r="E503" s="403"/>
      <c r="BK503" s="12"/>
      <c r="BL503" s="12"/>
      <c r="BM503" s="12"/>
      <c r="BN503" s="12"/>
      <c r="BO503" s="12"/>
    </row>
    <row r="504" spans="4:67" ht="12" customHeight="1">
      <c r="D504" s="403"/>
      <c r="E504" s="403"/>
      <c r="BK504" s="12"/>
      <c r="BL504" s="12"/>
      <c r="BM504" s="12"/>
      <c r="BN504" s="12"/>
      <c r="BO504" s="12"/>
    </row>
    <row r="505" spans="4:67" ht="12" customHeight="1">
      <c r="D505" s="403"/>
      <c r="E505" s="403"/>
      <c r="BK505" s="12"/>
      <c r="BL505" s="12"/>
      <c r="BM505" s="12"/>
      <c r="BN505" s="12"/>
      <c r="BO505" s="12"/>
    </row>
    <row r="506" spans="4:67" ht="12" customHeight="1">
      <c r="D506" s="403"/>
      <c r="E506" s="403"/>
      <c r="BK506" s="12"/>
      <c r="BL506" s="12"/>
      <c r="BM506" s="12"/>
      <c r="BN506" s="12"/>
      <c r="BO506" s="12"/>
    </row>
    <row r="507" spans="4:67" ht="12" customHeight="1">
      <c r="D507" s="403"/>
      <c r="E507" s="403"/>
      <c r="BK507" s="12"/>
      <c r="BL507" s="12"/>
      <c r="BM507" s="12"/>
      <c r="BN507" s="12"/>
      <c r="BO507" s="12"/>
    </row>
    <row r="508" spans="4:67" ht="12" customHeight="1">
      <c r="D508" s="403"/>
      <c r="E508" s="403"/>
      <c r="BK508" s="12"/>
      <c r="BL508" s="12"/>
      <c r="BM508" s="12"/>
      <c r="BN508" s="12"/>
      <c r="BO508" s="12"/>
    </row>
    <row r="509" spans="4:67" ht="12" customHeight="1">
      <c r="D509" s="403"/>
      <c r="E509" s="403"/>
      <c r="BK509" s="12"/>
      <c r="BL509" s="12"/>
      <c r="BM509" s="12"/>
      <c r="BN509" s="12"/>
      <c r="BO509" s="12"/>
    </row>
    <row r="510" spans="4:67" ht="12" customHeight="1">
      <c r="D510" s="403"/>
      <c r="E510" s="403"/>
      <c r="BK510" s="12"/>
      <c r="BL510" s="12"/>
      <c r="BM510" s="12"/>
      <c r="BN510" s="12"/>
      <c r="BO510" s="12"/>
    </row>
    <row r="511" spans="4:67" ht="12" customHeight="1">
      <c r="D511" s="403"/>
      <c r="E511" s="403"/>
      <c r="BK511" s="12"/>
      <c r="BL511" s="12"/>
      <c r="BM511" s="12"/>
      <c r="BN511" s="12"/>
      <c r="BO511" s="12"/>
    </row>
    <row r="512" spans="4:67" ht="12" customHeight="1">
      <c r="D512" s="403"/>
      <c r="E512" s="403"/>
      <c r="BK512" s="12"/>
      <c r="BL512" s="12"/>
      <c r="BM512" s="12"/>
      <c r="BN512" s="12"/>
      <c r="BO512" s="12"/>
    </row>
    <row r="513" spans="4:67" ht="12" customHeight="1">
      <c r="D513" s="403"/>
      <c r="E513" s="403"/>
      <c r="BK513" s="12"/>
      <c r="BL513" s="12"/>
      <c r="BM513" s="12"/>
      <c r="BN513" s="12"/>
      <c r="BO513" s="12"/>
    </row>
    <row r="514" spans="4:67" ht="12" customHeight="1">
      <c r="D514" s="403"/>
      <c r="E514" s="403"/>
      <c r="BK514" s="12"/>
      <c r="BL514" s="12"/>
      <c r="BM514" s="12"/>
      <c r="BN514" s="12"/>
      <c r="BO514" s="12"/>
    </row>
    <row r="515" spans="4:67" ht="12" customHeight="1">
      <c r="D515" s="403"/>
      <c r="E515" s="403"/>
      <c r="BK515" s="12"/>
      <c r="BL515" s="12"/>
      <c r="BM515" s="12"/>
      <c r="BN515" s="12"/>
      <c r="BO515" s="12"/>
    </row>
    <row r="516" spans="4:67" ht="12" customHeight="1">
      <c r="D516" s="403"/>
      <c r="E516" s="403"/>
      <c r="BK516" s="12"/>
      <c r="BL516" s="12"/>
      <c r="BM516" s="12"/>
      <c r="BN516" s="12"/>
      <c r="BO516" s="12"/>
    </row>
    <row r="517" spans="4:67" ht="12" customHeight="1">
      <c r="D517" s="403"/>
      <c r="E517" s="403"/>
      <c r="BK517" s="12"/>
      <c r="BL517" s="12"/>
      <c r="BM517" s="12"/>
      <c r="BN517" s="12"/>
      <c r="BO517" s="12"/>
    </row>
    <row r="518" spans="4:67" ht="12" customHeight="1">
      <c r="D518" s="403"/>
      <c r="E518" s="403"/>
      <c r="BK518" s="12"/>
      <c r="BL518" s="12"/>
      <c r="BM518" s="12"/>
      <c r="BN518" s="12"/>
      <c r="BO518" s="12"/>
    </row>
    <row r="519" spans="4:67" ht="12" customHeight="1">
      <c r="D519" s="403"/>
      <c r="E519" s="403"/>
      <c r="BK519" s="12"/>
      <c r="BL519" s="12"/>
      <c r="BM519" s="12"/>
      <c r="BN519" s="12"/>
      <c r="BO519" s="12"/>
    </row>
    <row r="520" spans="4:67" ht="12" customHeight="1">
      <c r="D520" s="403"/>
      <c r="E520" s="403"/>
      <c r="BK520" s="12"/>
      <c r="BL520" s="12"/>
      <c r="BM520" s="12"/>
      <c r="BN520" s="12"/>
      <c r="BO520" s="12"/>
    </row>
    <row r="521" spans="4:67" ht="12" customHeight="1">
      <c r="D521" s="403"/>
      <c r="E521" s="403"/>
      <c r="BK521" s="12"/>
      <c r="BL521" s="12"/>
      <c r="BM521" s="12"/>
      <c r="BN521" s="12"/>
      <c r="BO521" s="12"/>
    </row>
    <row r="522" spans="4:67" ht="12" customHeight="1">
      <c r="D522" s="403"/>
      <c r="E522" s="403"/>
      <c r="BK522" s="12"/>
      <c r="BL522" s="12"/>
      <c r="BM522" s="12"/>
      <c r="BN522" s="12"/>
      <c r="BO522" s="12"/>
    </row>
    <row r="523" spans="4:67" ht="12" customHeight="1">
      <c r="D523" s="403"/>
      <c r="E523" s="403"/>
      <c r="BK523" s="12"/>
      <c r="BL523" s="12"/>
      <c r="BM523" s="12"/>
      <c r="BN523" s="12"/>
      <c r="BO523" s="12"/>
    </row>
    <row r="524" spans="4:67" ht="12" customHeight="1">
      <c r="D524" s="403"/>
      <c r="E524" s="403"/>
      <c r="BK524" s="12"/>
      <c r="BL524" s="12"/>
      <c r="BM524" s="12"/>
      <c r="BN524" s="12"/>
      <c r="BO524" s="12"/>
    </row>
    <row r="525" spans="4:67" ht="12" customHeight="1">
      <c r="D525" s="403"/>
      <c r="E525" s="403"/>
      <c r="BK525" s="12"/>
      <c r="BL525" s="12"/>
      <c r="BM525" s="12"/>
      <c r="BN525" s="12"/>
      <c r="BO525" s="12"/>
    </row>
    <row r="526" spans="4:67" ht="12" customHeight="1">
      <c r="D526" s="403"/>
      <c r="E526" s="403"/>
      <c r="BK526" s="12"/>
      <c r="BL526" s="12"/>
      <c r="BM526" s="12"/>
      <c r="BN526" s="12"/>
      <c r="BO526" s="12"/>
    </row>
    <row r="527" spans="4:67" ht="12" customHeight="1">
      <c r="D527" s="403"/>
      <c r="E527" s="403"/>
      <c r="BK527" s="12"/>
      <c r="BL527" s="12"/>
      <c r="BM527" s="12"/>
      <c r="BN527" s="12"/>
      <c r="BO527" s="12"/>
    </row>
    <row r="528" spans="4:67" ht="12" customHeight="1">
      <c r="D528" s="403"/>
      <c r="E528" s="403"/>
      <c r="BK528" s="12"/>
      <c r="BL528" s="12"/>
      <c r="BM528" s="12"/>
      <c r="BN528" s="12"/>
      <c r="BO528" s="12"/>
    </row>
    <row r="529" spans="4:67" ht="12" customHeight="1">
      <c r="D529" s="403"/>
      <c r="E529" s="403"/>
      <c r="BK529" s="12"/>
      <c r="BL529" s="12"/>
      <c r="BM529" s="12"/>
      <c r="BN529" s="12"/>
      <c r="BO529" s="12"/>
    </row>
    <row r="530" spans="4:67" ht="12" customHeight="1">
      <c r="D530" s="403"/>
      <c r="E530" s="403"/>
      <c r="BK530" s="12"/>
      <c r="BL530" s="12"/>
      <c r="BM530" s="12"/>
      <c r="BN530" s="12"/>
      <c r="BO530" s="12"/>
    </row>
    <row r="531" spans="4:67" ht="12" customHeight="1">
      <c r="D531" s="403"/>
      <c r="E531" s="403"/>
      <c r="BK531" s="12"/>
      <c r="BL531" s="12"/>
      <c r="BM531" s="12"/>
      <c r="BN531" s="12"/>
      <c r="BO531" s="12"/>
    </row>
    <row r="532" spans="4:67" ht="12" customHeight="1">
      <c r="D532" s="403"/>
      <c r="E532" s="403"/>
      <c r="BK532" s="12"/>
      <c r="BL532" s="12"/>
      <c r="BM532" s="12"/>
      <c r="BN532" s="12"/>
      <c r="BO532" s="12"/>
    </row>
    <row r="533" spans="4:67" ht="12" customHeight="1">
      <c r="D533" s="403"/>
      <c r="E533" s="403"/>
      <c r="BK533" s="12"/>
      <c r="BL533" s="12"/>
      <c r="BM533" s="12"/>
      <c r="BN533" s="12"/>
      <c r="BO533" s="12"/>
    </row>
    <row r="534" spans="4:67" ht="12" customHeight="1">
      <c r="D534" s="403"/>
      <c r="E534" s="403"/>
      <c r="BK534" s="12"/>
      <c r="BL534" s="12"/>
      <c r="BM534" s="12"/>
      <c r="BN534" s="12"/>
      <c r="BO534" s="12"/>
    </row>
    <row r="535" spans="4:67" ht="12" customHeight="1">
      <c r="D535" s="403"/>
      <c r="E535" s="403"/>
      <c r="BK535" s="12"/>
      <c r="BL535" s="12"/>
      <c r="BM535" s="12"/>
      <c r="BN535" s="12"/>
      <c r="BO535" s="12"/>
    </row>
    <row r="536" spans="4:67" ht="12" customHeight="1">
      <c r="D536" s="403"/>
      <c r="E536" s="403"/>
      <c r="BK536" s="12"/>
      <c r="BL536" s="12"/>
      <c r="BM536" s="12"/>
      <c r="BN536" s="12"/>
      <c r="BO536" s="12"/>
    </row>
    <row r="537" spans="4:67" ht="12" customHeight="1">
      <c r="D537" s="403"/>
      <c r="E537" s="403"/>
      <c r="BK537" s="12"/>
      <c r="BL537" s="12"/>
      <c r="BM537" s="12"/>
      <c r="BN537" s="12"/>
      <c r="BO537" s="12"/>
    </row>
    <row r="538" spans="4:67" ht="12" customHeight="1">
      <c r="D538" s="403"/>
      <c r="E538" s="403"/>
      <c r="BK538" s="12"/>
      <c r="BL538" s="12"/>
      <c r="BM538" s="12"/>
      <c r="BN538" s="12"/>
      <c r="BO538" s="12"/>
    </row>
    <row r="539" spans="4:67" ht="12" customHeight="1">
      <c r="D539" s="403"/>
      <c r="E539" s="403"/>
      <c r="BK539" s="12"/>
      <c r="BL539" s="12"/>
      <c r="BM539" s="12"/>
      <c r="BN539" s="12"/>
      <c r="BO539" s="12"/>
    </row>
    <row r="540" spans="4:67" ht="12" customHeight="1">
      <c r="D540" s="403"/>
      <c r="E540" s="403"/>
      <c r="BK540" s="12"/>
      <c r="BL540" s="12"/>
      <c r="BM540" s="12"/>
      <c r="BN540" s="12"/>
      <c r="BO540" s="12"/>
    </row>
    <row r="541" spans="4:67" ht="12" customHeight="1">
      <c r="D541" s="403"/>
      <c r="E541" s="403"/>
      <c r="BK541" s="12"/>
      <c r="BL541" s="12"/>
      <c r="BM541" s="12"/>
      <c r="BN541" s="12"/>
      <c r="BO541" s="12"/>
    </row>
    <row r="542" spans="4:67" ht="12" customHeight="1">
      <c r="D542" s="403"/>
      <c r="E542" s="403"/>
      <c r="BK542" s="12"/>
      <c r="BL542" s="12"/>
      <c r="BM542" s="12"/>
      <c r="BN542" s="12"/>
      <c r="BO542" s="12"/>
    </row>
    <row r="543" spans="4:67" ht="12" customHeight="1">
      <c r="D543" s="403"/>
      <c r="E543" s="403"/>
      <c r="BK543" s="12"/>
      <c r="BL543" s="12"/>
      <c r="BM543" s="12"/>
      <c r="BN543" s="12"/>
      <c r="BO543" s="12"/>
    </row>
    <row r="544" spans="4:67" ht="12" customHeight="1">
      <c r="D544" s="403"/>
      <c r="E544" s="403"/>
      <c r="BK544" s="12"/>
      <c r="BL544" s="12"/>
      <c r="BM544" s="12"/>
      <c r="BN544" s="12"/>
      <c r="BO544" s="12"/>
    </row>
    <row r="545" spans="4:67" ht="12" customHeight="1">
      <c r="D545" s="403"/>
      <c r="E545" s="403"/>
      <c r="BK545" s="12"/>
      <c r="BL545" s="12"/>
      <c r="BM545" s="12"/>
      <c r="BN545" s="12"/>
      <c r="BO545" s="12"/>
    </row>
    <row r="546" spans="4:67" ht="12" customHeight="1">
      <c r="D546" s="403"/>
      <c r="E546" s="403"/>
      <c r="BK546" s="12"/>
      <c r="BL546" s="12"/>
      <c r="BM546" s="12"/>
      <c r="BN546" s="12"/>
      <c r="BO546" s="12"/>
    </row>
    <row r="547" spans="4:67" ht="12" customHeight="1">
      <c r="D547" s="403"/>
      <c r="E547" s="403"/>
      <c r="BK547" s="12"/>
      <c r="BL547" s="12"/>
      <c r="BM547" s="12"/>
      <c r="BN547" s="12"/>
      <c r="BO547" s="12"/>
    </row>
    <row r="548" spans="4:67" ht="12" customHeight="1">
      <c r="D548" s="403"/>
      <c r="E548" s="403"/>
      <c r="BK548" s="12"/>
      <c r="BL548" s="12"/>
      <c r="BM548" s="12"/>
      <c r="BN548" s="12"/>
      <c r="BO548" s="12"/>
    </row>
    <row r="549" spans="4:67" ht="12" customHeight="1">
      <c r="D549" s="403"/>
      <c r="E549" s="403"/>
      <c r="BK549" s="12"/>
      <c r="BL549" s="12"/>
      <c r="BM549" s="12"/>
      <c r="BN549" s="12"/>
      <c r="BO549" s="12"/>
    </row>
    <row r="550" spans="4:67" ht="12" customHeight="1">
      <c r="D550" s="403"/>
      <c r="E550" s="403"/>
      <c r="BK550" s="12"/>
      <c r="BL550" s="12"/>
      <c r="BM550" s="12"/>
      <c r="BN550" s="12"/>
      <c r="BO550" s="12"/>
    </row>
    <row r="551" spans="4:67" ht="12" customHeight="1">
      <c r="D551" s="403"/>
      <c r="E551" s="403"/>
      <c r="BK551" s="12"/>
      <c r="BL551" s="12"/>
      <c r="BM551" s="12"/>
      <c r="BN551" s="12"/>
      <c r="BO551" s="12"/>
    </row>
    <row r="552" spans="4:67" ht="12" customHeight="1">
      <c r="D552" s="403"/>
      <c r="E552" s="403"/>
      <c r="BK552" s="12"/>
      <c r="BL552" s="12"/>
      <c r="BM552" s="12"/>
      <c r="BN552" s="12"/>
      <c r="BO552" s="12"/>
    </row>
    <row r="553" spans="4:67" ht="12" customHeight="1">
      <c r="D553" s="403"/>
      <c r="E553" s="403"/>
      <c r="BK553" s="12"/>
      <c r="BL553" s="12"/>
      <c r="BM553" s="12"/>
      <c r="BN553" s="12"/>
      <c r="BO553" s="12"/>
    </row>
    <row r="554" spans="4:67" ht="12" customHeight="1">
      <c r="D554" s="403"/>
      <c r="E554" s="403"/>
      <c r="BK554" s="12"/>
      <c r="BL554" s="12"/>
      <c r="BM554" s="12"/>
      <c r="BN554" s="12"/>
      <c r="BO554" s="12"/>
    </row>
    <row r="555" spans="4:67" ht="12" customHeight="1">
      <c r="D555" s="403"/>
      <c r="E555" s="403"/>
      <c r="BK555" s="12"/>
      <c r="BL555" s="12"/>
      <c r="BM555" s="12"/>
      <c r="BN555" s="12"/>
      <c r="BO555" s="12"/>
    </row>
    <row r="556" spans="4:67" ht="12" customHeight="1">
      <c r="D556" s="403"/>
      <c r="E556" s="403"/>
      <c r="BK556" s="12"/>
      <c r="BL556" s="12"/>
      <c r="BM556" s="12"/>
      <c r="BN556" s="12"/>
      <c r="BO556" s="12"/>
    </row>
    <row r="557" spans="4:67" ht="12" customHeight="1">
      <c r="D557" s="403"/>
      <c r="E557" s="403"/>
      <c r="BK557" s="12"/>
      <c r="BL557" s="12"/>
      <c r="BM557" s="12"/>
      <c r="BN557" s="12"/>
      <c r="BO557" s="12"/>
    </row>
    <row r="558" spans="4:67" ht="12" customHeight="1">
      <c r="D558" s="403"/>
      <c r="E558" s="403"/>
      <c r="BK558" s="12"/>
      <c r="BL558" s="12"/>
      <c r="BM558" s="12"/>
      <c r="BN558" s="12"/>
      <c r="BO558" s="12"/>
    </row>
    <row r="559" spans="4:67" ht="12" customHeight="1">
      <c r="D559" s="403"/>
      <c r="E559" s="403"/>
      <c r="BK559" s="12"/>
      <c r="BL559" s="12"/>
      <c r="BM559" s="12"/>
      <c r="BN559" s="12"/>
      <c r="BO559" s="12"/>
    </row>
    <row r="560" spans="4:67" ht="12" customHeight="1">
      <c r="D560" s="403"/>
      <c r="E560" s="403"/>
      <c r="BK560" s="12"/>
      <c r="BL560" s="12"/>
      <c r="BM560" s="12"/>
      <c r="BN560" s="12"/>
      <c r="BO560" s="12"/>
    </row>
    <row r="561" spans="4:67" ht="12" customHeight="1">
      <c r="D561" s="403"/>
      <c r="E561" s="403"/>
      <c r="BK561" s="12"/>
      <c r="BL561" s="12"/>
      <c r="BM561" s="12"/>
      <c r="BN561" s="12"/>
      <c r="BO561" s="12"/>
    </row>
    <row r="562" spans="4:67" ht="12" customHeight="1">
      <c r="D562" s="403"/>
      <c r="E562" s="403"/>
      <c r="BK562" s="12"/>
      <c r="BL562" s="12"/>
      <c r="BM562" s="12"/>
      <c r="BN562" s="12"/>
      <c r="BO562" s="12"/>
    </row>
    <row r="563" spans="4:67">
      <c r="D563" s="403"/>
      <c r="E563" s="403"/>
    </row>
    <row r="564" spans="4:67">
      <c r="D564" s="403"/>
      <c r="E564" s="403"/>
    </row>
    <row r="565" spans="4:67">
      <c r="D565" s="403"/>
      <c r="E565" s="403"/>
    </row>
    <row r="566" spans="4:67">
      <c r="D566" s="403"/>
      <c r="E566" s="403"/>
    </row>
    <row r="567" spans="4:67">
      <c r="D567" s="403"/>
      <c r="E567" s="403"/>
    </row>
    <row r="568" spans="4:67">
      <c r="D568" s="403"/>
      <c r="E568" s="403"/>
    </row>
    <row r="569" spans="4:67">
      <c r="D569" s="403"/>
      <c r="E569" s="403"/>
    </row>
    <row r="570" spans="4:67">
      <c r="D570" s="403"/>
      <c r="E570" s="403"/>
    </row>
    <row r="571" spans="4:67">
      <c r="D571" s="403"/>
      <c r="E571" s="403"/>
    </row>
    <row r="572" spans="4:67">
      <c r="D572" s="403"/>
      <c r="E572" s="403"/>
    </row>
    <row r="573" spans="4:67">
      <c r="D573" s="403"/>
      <c r="E573" s="403"/>
    </row>
    <row r="574" spans="4:67">
      <c r="D574" s="403"/>
      <c r="E574" s="403"/>
    </row>
    <row r="575" spans="4:67">
      <c r="D575" s="403"/>
      <c r="E575" s="403"/>
    </row>
    <row r="576" spans="4:67">
      <c r="D576" s="403"/>
      <c r="E576" s="403"/>
    </row>
    <row r="577" spans="4:5">
      <c r="D577" s="403"/>
      <c r="E577" s="403"/>
    </row>
    <row r="578" spans="4:5">
      <c r="D578" s="403"/>
      <c r="E578" s="403"/>
    </row>
    <row r="579" spans="4:5">
      <c r="D579" s="403"/>
      <c r="E579" s="403"/>
    </row>
    <row r="580" spans="4:5">
      <c r="D580" s="403"/>
      <c r="E580" s="403"/>
    </row>
    <row r="581" spans="4:5">
      <c r="D581" s="403"/>
      <c r="E581" s="403"/>
    </row>
    <row r="582" spans="4:5">
      <c r="D582" s="403"/>
      <c r="E582" s="403"/>
    </row>
    <row r="583" spans="4:5">
      <c r="D583" s="403"/>
      <c r="E583" s="403"/>
    </row>
    <row r="584" spans="4:5">
      <c r="D584" s="403"/>
      <c r="E584" s="403"/>
    </row>
    <row r="585" spans="4:5">
      <c r="D585" s="403"/>
      <c r="E585" s="403"/>
    </row>
    <row r="586" spans="4:5">
      <c r="D586" s="403"/>
      <c r="E586" s="403"/>
    </row>
    <row r="587" spans="4:5">
      <c r="D587" s="403"/>
      <c r="E587" s="403"/>
    </row>
    <row r="588" spans="4:5">
      <c r="D588" s="403"/>
      <c r="E588" s="403"/>
    </row>
    <row r="589" spans="4:5">
      <c r="D589" s="403"/>
      <c r="E589" s="403"/>
    </row>
    <row r="590" spans="4:5">
      <c r="D590" s="403"/>
      <c r="E590" s="403"/>
    </row>
    <row r="591" spans="4:5">
      <c r="D591" s="403"/>
      <c r="E591" s="403"/>
    </row>
    <row r="592" spans="4:5">
      <c r="D592" s="403"/>
      <c r="E592" s="403"/>
    </row>
    <row r="593" spans="4:5">
      <c r="D593" s="403"/>
      <c r="E593" s="403"/>
    </row>
    <row r="594" spans="4:5">
      <c r="D594" s="403"/>
      <c r="E594" s="403"/>
    </row>
    <row r="595" spans="4:5">
      <c r="D595" s="403"/>
      <c r="E595" s="403"/>
    </row>
    <row r="596" spans="4:5">
      <c r="D596" s="403"/>
      <c r="E596" s="403"/>
    </row>
    <row r="597" spans="4:5">
      <c r="D597" s="403"/>
      <c r="E597" s="403"/>
    </row>
    <row r="598" spans="4:5">
      <c r="D598" s="403"/>
      <c r="E598" s="403"/>
    </row>
    <row r="599" spans="4:5">
      <c r="D599" s="403"/>
      <c r="E599" s="403"/>
    </row>
    <row r="600" spans="4:5">
      <c r="D600" s="403"/>
      <c r="E600" s="403"/>
    </row>
    <row r="601" spans="4:5">
      <c r="D601" s="403"/>
      <c r="E601" s="403"/>
    </row>
    <row r="602" spans="4:5">
      <c r="D602" s="403"/>
      <c r="E602" s="403"/>
    </row>
    <row r="603" spans="4:5">
      <c r="D603" s="403"/>
      <c r="E603" s="403"/>
    </row>
    <row r="604" spans="4:5">
      <c r="D604" s="403"/>
      <c r="E604" s="403"/>
    </row>
    <row r="605" spans="4:5">
      <c r="D605" s="403"/>
      <c r="E605" s="403"/>
    </row>
    <row r="606" spans="4:5">
      <c r="D606" s="403"/>
      <c r="E606" s="403"/>
    </row>
    <row r="607" spans="4:5">
      <c r="D607" s="403"/>
      <c r="E607" s="403"/>
    </row>
    <row r="608" spans="4:5">
      <c r="D608" s="403"/>
      <c r="E608" s="403"/>
    </row>
    <row r="609" spans="4:5">
      <c r="D609" s="403"/>
      <c r="E609" s="403"/>
    </row>
    <row r="610" spans="4:5">
      <c r="D610" s="403"/>
      <c r="E610" s="403"/>
    </row>
    <row r="611" spans="4:5">
      <c r="D611" s="403"/>
      <c r="E611" s="403"/>
    </row>
    <row r="612" spans="4:5">
      <c r="D612" s="403"/>
      <c r="E612" s="403"/>
    </row>
    <row r="613" spans="4:5">
      <c r="D613" s="403"/>
      <c r="E613" s="403"/>
    </row>
    <row r="614" spans="4:5">
      <c r="D614" s="403"/>
      <c r="E614" s="403"/>
    </row>
    <row r="615" spans="4:5">
      <c r="D615" s="403"/>
      <c r="E615" s="403"/>
    </row>
    <row r="616" spans="4:5">
      <c r="D616" s="403"/>
      <c r="E616" s="403"/>
    </row>
    <row r="617" spans="4:5">
      <c r="D617" s="403"/>
      <c r="E617" s="403"/>
    </row>
    <row r="618" spans="4:5">
      <c r="D618" s="403"/>
      <c r="E618" s="403"/>
    </row>
    <row r="619" spans="4:5">
      <c r="D619" s="403"/>
      <c r="E619" s="403"/>
    </row>
    <row r="620" spans="4:5">
      <c r="D620" s="403"/>
      <c r="E620" s="403"/>
    </row>
    <row r="621" spans="4:5">
      <c r="D621" s="403"/>
      <c r="E621" s="403"/>
    </row>
    <row r="622" spans="4:5">
      <c r="D622" s="403"/>
      <c r="E622" s="403"/>
    </row>
    <row r="623" spans="4:5">
      <c r="D623" s="403"/>
      <c r="E623" s="403"/>
    </row>
    <row r="624" spans="4:5">
      <c r="D624" s="403"/>
      <c r="E624" s="403"/>
    </row>
    <row r="625" spans="4:5">
      <c r="D625" s="403"/>
      <c r="E625" s="403"/>
    </row>
    <row r="626" spans="4:5">
      <c r="D626" s="403"/>
      <c r="E626" s="403"/>
    </row>
    <row r="627" spans="4:5">
      <c r="D627" s="403"/>
      <c r="E627" s="403"/>
    </row>
    <row r="628" spans="4:5">
      <c r="D628" s="403"/>
      <c r="E628" s="403"/>
    </row>
    <row r="629" spans="4:5">
      <c r="D629" s="403"/>
      <c r="E629" s="403"/>
    </row>
    <row r="630" spans="4:5">
      <c r="D630" s="403"/>
      <c r="E630" s="403"/>
    </row>
    <row r="631" spans="4:5">
      <c r="D631" s="403"/>
      <c r="E631" s="403"/>
    </row>
    <row r="632" spans="4:5">
      <c r="D632" s="403"/>
      <c r="E632" s="403"/>
    </row>
    <row r="633" spans="4:5">
      <c r="D633" s="403"/>
      <c r="E633" s="403"/>
    </row>
    <row r="634" spans="4:5">
      <c r="D634" s="403"/>
      <c r="E634" s="403"/>
    </row>
    <row r="635" spans="4:5">
      <c r="D635" s="403"/>
      <c r="E635" s="403"/>
    </row>
    <row r="636" spans="4:5">
      <c r="D636" s="403"/>
      <c r="E636" s="403"/>
    </row>
    <row r="637" spans="4:5">
      <c r="D637" s="403"/>
      <c r="E637" s="403"/>
    </row>
    <row r="638" spans="4:5">
      <c r="D638" s="403"/>
      <c r="E638" s="403"/>
    </row>
    <row r="639" spans="4:5">
      <c r="D639" s="403"/>
      <c r="E639" s="403"/>
    </row>
    <row r="640" spans="4:5">
      <c r="D640" s="403"/>
      <c r="E640" s="403"/>
    </row>
    <row r="641" spans="4:5">
      <c r="D641" s="403"/>
      <c r="E641" s="403"/>
    </row>
    <row r="642" spans="4:5">
      <c r="D642" s="403"/>
      <c r="E642" s="403"/>
    </row>
    <row r="643" spans="4:5">
      <c r="D643" s="403"/>
      <c r="E643" s="403"/>
    </row>
    <row r="644" spans="4:5">
      <c r="D644" s="403"/>
      <c r="E644" s="403"/>
    </row>
    <row r="645" spans="4:5">
      <c r="D645" s="403"/>
      <c r="E645" s="403"/>
    </row>
    <row r="646" spans="4:5">
      <c r="D646" s="403"/>
      <c r="E646" s="403"/>
    </row>
    <row r="647" spans="4:5">
      <c r="D647" s="403"/>
      <c r="E647" s="403"/>
    </row>
    <row r="648" spans="4:5">
      <c r="D648" s="403"/>
      <c r="E648" s="403"/>
    </row>
    <row r="649" spans="4:5">
      <c r="D649" s="403"/>
      <c r="E649" s="403"/>
    </row>
    <row r="650" spans="4:5">
      <c r="D650" s="403"/>
      <c r="E650" s="403"/>
    </row>
    <row r="651" spans="4:5">
      <c r="D651" s="403"/>
      <c r="E651" s="403"/>
    </row>
    <row r="652" spans="4:5">
      <c r="D652" s="403"/>
      <c r="E652" s="403"/>
    </row>
    <row r="653" spans="4:5">
      <c r="D653" s="403"/>
      <c r="E653" s="403"/>
    </row>
    <row r="654" spans="4:5">
      <c r="D654" s="403"/>
      <c r="E654" s="403"/>
    </row>
    <row r="655" spans="4:5">
      <c r="D655" s="403"/>
      <c r="E655" s="403"/>
    </row>
    <row r="656" spans="4:5">
      <c r="D656" s="403"/>
      <c r="E656" s="403"/>
    </row>
    <row r="657" spans="4:5">
      <c r="D657" s="403"/>
      <c r="E657" s="403"/>
    </row>
    <row r="658" spans="4:5">
      <c r="D658" s="403"/>
      <c r="E658" s="403"/>
    </row>
    <row r="659" spans="4:5">
      <c r="D659" s="403"/>
      <c r="E659" s="403"/>
    </row>
    <row r="660" spans="4:5">
      <c r="D660" s="403"/>
      <c r="E660" s="403"/>
    </row>
    <row r="661" spans="4:5">
      <c r="D661" s="403"/>
      <c r="E661" s="403"/>
    </row>
    <row r="662" spans="4:5">
      <c r="D662" s="403"/>
      <c r="E662" s="403"/>
    </row>
    <row r="663" spans="4:5">
      <c r="D663" s="403"/>
      <c r="E663" s="403"/>
    </row>
    <row r="664" spans="4:5">
      <c r="D664" s="403"/>
      <c r="E664" s="403"/>
    </row>
    <row r="665" spans="4:5">
      <c r="D665" s="403"/>
      <c r="E665" s="403"/>
    </row>
    <row r="666" spans="4:5">
      <c r="D666" s="403"/>
      <c r="E666" s="403"/>
    </row>
    <row r="667" spans="4:5">
      <c r="D667" s="403"/>
      <c r="E667" s="403"/>
    </row>
    <row r="668" spans="4:5">
      <c r="D668" s="403"/>
      <c r="E668" s="403"/>
    </row>
    <row r="669" spans="4:5">
      <c r="D669" s="403"/>
      <c r="E669" s="403"/>
    </row>
    <row r="670" spans="4:5">
      <c r="D670" s="403"/>
      <c r="E670" s="403"/>
    </row>
    <row r="671" spans="4:5">
      <c r="D671" s="403"/>
      <c r="E671" s="403"/>
    </row>
    <row r="672" spans="4:5">
      <c r="D672" s="403"/>
      <c r="E672" s="403"/>
    </row>
    <row r="673" spans="4:47">
      <c r="D673" s="403"/>
      <c r="E673" s="403"/>
    </row>
    <row r="674" spans="4:47">
      <c r="D674" s="403"/>
      <c r="E674" s="403"/>
    </row>
    <row r="675" spans="4:47">
      <c r="D675" s="403"/>
      <c r="E675" s="403"/>
    </row>
    <row r="676" spans="4:47">
      <c r="D676" s="403"/>
      <c r="E676" s="403"/>
    </row>
    <row r="677" spans="4:47">
      <c r="D677" s="403"/>
      <c r="E677" s="403"/>
    </row>
    <row r="678" spans="4:47">
      <c r="D678" s="403"/>
      <c r="E678" s="403"/>
    </row>
    <row r="683" spans="4:47">
      <c r="AS683" s="603"/>
      <c r="AT683" s="603"/>
      <c r="AU683" s="603"/>
    </row>
  </sheetData>
  <sheetProtection formatCells="0" formatColumns="0" formatRows="0" insertColumns="0" insertRows="0" insertHyperlinks="0" deleteColumns="0"/>
  <mergeCells count="3479">
    <mergeCell ref="FA48:FA49"/>
    <mergeCell ref="FB48:FB49"/>
    <mergeCell ref="FC48:FC49"/>
    <mergeCell ref="FD48:FD49"/>
    <mergeCell ref="FE48:FE49"/>
    <mergeCell ref="FF48:FF49"/>
    <mergeCell ref="FG48:FG49"/>
    <mergeCell ref="FA50:FA51"/>
    <mergeCell ref="FB50:FB51"/>
    <mergeCell ref="FC50:FC51"/>
    <mergeCell ref="FD50:FD51"/>
    <mergeCell ref="FE50:FE51"/>
    <mergeCell ref="FF50:FF51"/>
    <mergeCell ref="FG50:FG51"/>
    <mergeCell ref="FA52:FA53"/>
    <mergeCell ref="FB52:FB53"/>
    <mergeCell ref="FC52:FC53"/>
    <mergeCell ref="FD52:FD53"/>
    <mergeCell ref="FE52:FE53"/>
    <mergeCell ref="FF52:FF53"/>
    <mergeCell ref="FG52:FG53"/>
    <mergeCell ref="FA42:FA43"/>
    <mergeCell ref="FB42:FB43"/>
    <mergeCell ref="FC42:FC43"/>
    <mergeCell ref="FD42:FD43"/>
    <mergeCell ref="FE42:FE43"/>
    <mergeCell ref="FF42:FF43"/>
    <mergeCell ref="FG42:FG43"/>
    <mergeCell ref="FA44:FA45"/>
    <mergeCell ref="FB44:FB45"/>
    <mergeCell ref="FC44:FC45"/>
    <mergeCell ref="FD44:FD45"/>
    <mergeCell ref="FE44:FE45"/>
    <mergeCell ref="FF44:FF45"/>
    <mergeCell ref="FG44:FG45"/>
    <mergeCell ref="FA46:FA47"/>
    <mergeCell ref="FB46:FB47"/>
    <mergeCell ref="FC46:FC47"/>
    <mergeCell ref="FD46:FD47"/>
    <mergeCell ref="FE46:FE47"/>
    <mergeCell ref="FF46:FF47"/>
    <mergeCell ref="FG46:FG47"/>
    <mergeCell ref="FA30:FA31"/>
    <mergeCell ref="FB30:FB31"/>
    <mergeCell ref="FC30:FC31"/>
    <mergeCell ref="FD30:FD31"/>
    <mergeCell ref="FE30:FE31"/>
    <mergeCell ref="FF30:FF31"/>
    <mergeCell ref="FG30:FG31"/>
    <mergeCell ref="FA32:FA33"/>
    <mergeCell ref="FB32:FB33"/>
    <mergeCell ref="FC32:FC33"/>
    <mergeCell ref="FD32:FD33"/>
    <mergeCell ref="FE32:FE33"/>
    <mergeCell ref="FF32:FF33"/>
    <mergeCell ref="FG32:FG33"/>
    <mergeCell ref="FA38:FG38"/>
    <mergeCell ref="FA40:FA41"/>
    <mergeCell ref="FB40:FB41"/>
    <mergeCell ref="FC40:FC41"/>
    <mergeCell ref="FD40:FD41"/>
    <mergeCell ref="FE40:FE41"/>
    <mergeCell ref="FF40:FF41"/>
    <mergeCell ref="FG40:FG41"/>
    <mergeCell ref="FA24:FA25"/>
    <mergeCell ref="FB24:FB25"/>
    <mergeCell ref="FC24:FC25"/>
    <mergeCell ref="FD24:FD25"/>
    <mergeCell ref="FE24:FE25"/>
    <mergeCell ref="FF24:FF25"/>
    <mergeCell ref="FG24:FG25"/>
    <mergeCell ref="FA26:FA27"/>
    <mergeCell ref="FB26:FB27"/>
    <mergeCell ref="FC26:FC27"/>
    <mergeCell ref="FD26:FD27"/>
    <mergeCell ref="FE26:FE27"/>
    <mergeCell ref="FF26:FF27"/>
    <mergeCell ref="FG26:FG27"/>
    <mergeCell ref="FA28:FA29"/>
    <mergeCell ref="FB28:FB29"/>
    <mergeCell ref="FC28:FC29"/>
    <mergeCell ref="FD28:FD29"/>
    <mergeCell ref="FE28:FE29"/>
    <mergeCell ref="FF28:FF29"/>
    <mergeCell ref="FG28:FG29"/>
    <mergeCell ref="FA18:FA19"/>
    <mergeCell ref="FB18:FB19"/>
    <mergeCell ref="FC18:FC19"/>
    <mergeCell ref="FD18:FD19"/>
    <mergeCell ref="FE18:FE19"/>
    <mergeCell ref="FF18:FF19"/>
    <mergeCell ref="FG18:FG19"/>
    <mergeCell ref="FA20:FA21"/>
    <mergeCell ref="FB20:FB21"/>
    <mergeCell ref="FC20:FC21"/>
    <mergeCell ref="FD20:FD21"/>
    <mergeCell ref="FE20:FE21"/>
    <mergeCell ref="FF20:FF21"/>
    <mergeCell ref="FG20:FG21"/>
    <mergeCell ref="FA22:FA23"/>
    <mergeCell ref="FB22:FB23"/>
    <mergeCell ref="FC22:FC23"/>
    <mergeCell ref="FD22:FD23"/>
    <mergeCell ref="FE22:FE23"/>
    <mergeCell ref="FF22:FF23"/>
    <mergeCell ref="FG22:FG23"/>
    <mergeCell ref="FA12:FA13"/>
    <mergeCell ref="FB12:FB13"/>
    <mergeCell ref="FC12:FC13"/>
    <mergeCell ref="FD12:FD13"/>
    <mergeCell ref="FE12:FE13"/>
    <mergeCell ref="FF12:FF13"/>
    <mergeCell ref="FG12:FG13"/>
    <mergeCell ref="FA14:FA15"/>
    <mergeCell ref="FB14:FB15"/>
    <mergeCell ref="FC14:FC15"/>
    <mergeCell ref="FD14:FD15"/>
    <mergeCell ref="FE14:FE15"/>
    <mergeCell ref="FF14:FF15"/>
    <mergeCell ref="FG14:FG15"/>
    <mergeCell ref="FA16:FA17"/>
    <mergeCell ref="FB16:FB17"/>
    <mergeCell ref="FC16:FC17"/>
    <mergeCell ref="FD16:FD17"/>
    <mergeCell ref="FE16:FE17"/>
    <mergeCell ref="FF16:FF17"/>
    <mergeCell ref="FG16:FG17"/>
    <mergeCell ref="FA4:FG4"/>
    <mergeCell ref="FA6:FA7"/>
    <mergeCell ref="FB6:FB7"/>
    <mergeCell ref="FC6:FC7"/>
    <mergeCell ref="FD6:FD7"/>
    <mergeCell ref="FE6:FE7"/>
    <mergeCell ref="FF6:FF7"/>
    <mergeCell ref="FG6:FG7"/>
    <mergeCell ref="FA8:FA9"/>
    <mergeCell ref="FB8:FB9"/>
    <mergeCell ref="FC8:FC9"/>
    <mergeCell ref="FD8:FD9"/>
    <mergeCell ref="FE8:FE9"/>
    <mergeCell ref="FF8:FF9"/>
    <mergeCell ref="FG8:FG9"/>
    <mergeCell ref="FA10:FA11"/>
    <mergeCell ref="FB10:FB11"/>
    <mergeCell ref="FC10:FC11"/>
    <mergeCell ref="FD10:FD11"/>
    <mergeCell ref="FE10:FE11"/>
    <mergeCell ref="FF10:FF11"/>
    <mergeCell ref="FG10:FG11"/>
    <mergeCell ref="AH6:AH7"/>
    <mergeCell ref="AK32:AK33"/>
    <mergeCell ref="AG30:AG31"/>
    <mergeCell ref="AH30:AH31"/>
    <mergeCell ref="AI30:AI31"/>
    <mergeCell ref="AK28:AK29"/>
    <mergeCell ref="CY39:DE39"/>
    <mergeCell ref="AR6:AR7"/>
    <mergeCell ref="AR8:AR9"/>
    <mergeCell ref="AR10:AR11"/>
    <mergeCell ref="AR12:AR13"/>
    <mergeCell ref="AR14:AR15"/>
    <mergeCell ref="AR16:AR17"/>
    <mergeCell ref="AR18:AR19"/>
    <mergeCell ref="AN6:AN7"/>
    <mergeCell ref="AO6:AO7"/>
    <mergeCell ref="AP6:AP7"/>
    <mergeCell ref="AQ6:AQ7"/>
    <mergeCell ref="AN8:AN9"/>
    <mergeCell ref="AO8:AO9"/>
    <mergeCell ref="AP8:AP9"/>
    <mergeCell ref="AQ8:AQ9"/>
    <mergeCell ref="AN10:AN11"/>
    <mergeCell ref="AO10:AO11"/>
    <mergeCell ref="AP10:AP11"/>
    <mergeCell ref="AQ10:AQ11"/>
    <mergeCell ref="AN12:AN13"/>
    <mergeCell ref="AO12:AO13"/>
    <mergeCell ref="AR46:AR47"/>
    <mergeCell ref="AR48:AR49"/>
    <mergeCell ref="AR50:AR51"/>
    <mergeCell ref="AR52:AR53"/>
    <mergeCell ref="AN46:AN47"/>
    <mergeCell ref="AO46:AO47"/>
    <mergeCell ref="AL6:AL7"/>
    <mergeCell ref="AL8:AL9"/>
    <mergeCell ref="AL10:AL11"/>
    <mergeCell ref="AL12:AL13"/>
    <mergeCell ref="AL14:AL15"/>
    <mergeCell ref="AL16:AL17"/>
    <mergeCell ref="AL18:AL19"/>
    <mergeCell ref="AL20:AL21"/>
    <mergeCell ref="AL22:AL23"/>
    <mergeCell ref="AL24:AL25"/>
    <mergeCell ref="AL26:AL27"/>
    <mergeCell ref="AL28:AL29"/>
    <mergeCell ref="AL30:AL31"/>
    <mergeCell ref="AL32:AL33"/>
    <mergeCell ref="AL40:AL41"/>
    <mergeCell ref="AL42:AL43"/>
    <mergeCell ref="AL44:AL45"/>
    <mergeCell ref="AF38:AL38"/>
    <mergeCell ref="AF42:AF43"/>
    <mergeCell ref="AJ30:AJ31"/>
    <mergeCell ref="AI42:AI43"/>
    <mergeCell ref="AJ42:AJ43"/>
    <mergeCell ref="AK42:AK43"/>
    <mergeCell ref="AG10:AG11"/>
    <mergeCell ref="AJ14:AJ15"/>
    <mergeCell ref="AG6:AG7"/>
    <mergeCell ref="AR28:AR29"/>
    <mergeCell ref="AR30:AR31"/>
    <mergeCell ref="AR32:AR33"/>
    <mergeCell ref="AR40:AR41"/>
    <mergeCell ref="AR42:AR43"/>
    <mergeCell ref="AR44:AR45"/>
    <mergeCell ref="AN32:AN33"/>
    <mergeCell ref="AO32:AO33"/>
    <mergeCell ref="AP32:AP33"/>
    <mergeCell ref="AQ32:AQ33"/>
    <mergeCell ref="AN28:AN29"/>
    <mergeCell ref="AO28:AO29"/>
    <mergeCell ref="AP28:AP29"/>
    <mergeCell ref="AQ28:AQ29"/>
    <mergeCell ref="AN30:AN31"/>
    <mergeCell ref="AO30:AO31"/>
    <mergeCell ref="AP30:AP31"/>
    <mergeCell ref="AQ30:AQ31"/>
    <mergeCell ref="DI42:DI43"/>
    <mergeCell ref="DP52:DP53"/>
    <mergeCell ref="DP44:DP45"/>
    <mergeCell ref="DP46:DP47"/>
    <mergeCell ref="DP48:DP49"/>
    <mergeCell ref="DP50:DP51"/>
    <mergeCell ref="DK46:DK47"/>
    <mergeCell ref="DN52:DN53"/>
    <mergeCell ref="DL46:DL47"/>
    <mergeCell ref="DM46:DM47"/>
    <mergeCell ref="DP26:DP27"/>
    <mergeCell ref="DP28:DP29"/>
    <mergeCell ref="DP30:DP31"/>
    <mergeCell ref="DP32:DP33"/>
    <mergeCell ref="DP40:DP41"/>
    <mergeCell ref="DP42:DP43"/>
    <mergeCell ref="DH38:DP38"/>
    <mergeCell ref="DL40:DL41"/>
    <mergeCell ref="DM40:DM41"/>
    <mergeCell ref="DN40:DN41"/>
    <mergeCell ref="DK40:DK41"/>
    <mergeCell ref="DJ42:DJ43"/>
    <mergeCell ref="DK42:DK43"/>
    <mergeCell ref="DL42:DL43"/>
    <mergeCell ref="DM42:DM43"/>
    <mergeCell ref="DH42:DH43"/>
    <mergeCell ref="DH32:DH33"/>
    <mergeCell ref="DI32:DI33"/>
    <mergeCell ref="DJ32:DJ33"/>
    <mergeCell ref="DK32:DK33"/>
    <mergeCell ref="DL32:DL33"/>
    <mergeCell ref="DM32:DM33"/>
    <mergeCell ref="DH4:DP4"/>
    <mergeCell ref="DP6:DP7"/>
    <mergeCell ref="DP8:DP9"/>
    <mergeCell ref="DP10:DP11"/>
    <mergeCell ref="DL10:DL11"/>
    <mergeCell ref="DM10:DM11"/>
    <mergeCell ref="DF10:DF11"/>
    <mergeCell ref="DF12:DF13"/>
    <mergeCell ref="DL30:DL31"/>
    <mergeCell ref="DM30:DM31"/>
    <mergeCell ref="DN30:DN31"/>
    <mergeCell ref="DH28:DH29"/>
    <mergeCell ref="DN10:DN11"/>
    <mergeCell ref="DM26:DM27"/>
    <mergeCell ref="DN26:DN27"/>
    <mergeCell ref="DM28:DM29"/>
    <mergeCell ref="DN28:DN29"/>
    <mergeCell ref="DL24:DL25"/>
    <mergeCell ref="DM24:DM25"/>
    <mergeCell ref="DN24:DN25"/>
    <mergeCell ref="DK28:DK29"/>
    <mergeCell ref="DL28:DL29"/>
    <mergeCell ref="DK30:DK31"/>
    <mergeCell ref="DO6:DO7"/>
    <mergeCell ref="DF6:DF7"/>
    <mergeCell ref="DF8:DF9"/>
    <mergeCell ref="CX4:DG4"/>
    <mergeCell ref="DG6:DG7"/>
    <mergeCell ref="DD20:DD21"/>
    <mergeCell ref="DD22:DD23"/>
    <mergeCell ref="DD24:DD25"/>
    <mergeCell ref="DD26:DD27"/>
    <mergeCell ref="DP20:DP21"/>
    <mergeCell ref="DD28:DD29"/>
    <mergeCell ref="DD30:DD31"/>
    <mergeCell ref="DP22:DP23"/>
    <mergeCell ref="DP24:DP25"/>
    <mergeCell ref="DD6:DD7"/>
    <mergeCell ref="DD8:DD9"/>
    <mergeCell ref="DD10:DD11"/>
    <mergeCell ref="DD12:DD13"/>
    <mergeCell ref="DD14:DD15"/>
    <mergeCell ref="DD16:DD17"/>
    <mergeCell ref="DE52:DE53"/>
    <mergeCell ref="DD52:DD53"/>
    <mergeCell ref="DE48:DE49"/>
    <mergeCell ref="DE50:DE51"/>
    <mergeCell ref="DE42:DE43"/>
    <mergeCell ref="DE44:DE45"/>
    <mergeCell ref="DE46:DE47"/>
    <mergeCell ref="DE28:DE29"/>
    <mergeCell ref="DE20:DE21"/>
    <mergeCell ref="DE12:DE13"/>
    <mergeCell ref="DN48:DN49"/>
    <mergeCell ref="DM50:DM51"/>
    <mergeCell ref="DN42:DN43"/>
    <mergeCell ref="DH40:DH41"/>
    <mergeCell ref="DI40:DI41"/>
    <mergeCell ref="DJ40:DJ41"/>
    <mergeCell ref="DP12:DP13"/>
    <mergeCell ref="DN46:DN47"/>
    <mergeCell ref="CX50:CX51"/>
    <mergeCell ref="DD40:DD41"/>
    <mergeCell ref="DD42:DD43"/>
    <mergeCell ref="DD44:DD45"/>
    <mergeCell ref="DD46:DD47"/>
    <mergeCell ref="DD48:DD49"/>
    <mergeCell ref="DD50:DD51"/>
    <mergeCell ref="CX52:CX53"/>
    <mergeCell ref="CX46:CX47"/>
    <mergeCell ref="CY52:CY53"/>
    <mergeCell ref="CZ52:CZ53"/>
    <mergeCell ref="DA52:DA53"/>
    <mergeCell ref="DB52:DB53"/>
    <mergeCell ref="DC52:DC53"/>
    <mergeCell ref="CY50:CY51"/>
    <mergeCell ref="CZ50:CZ51"/>
    <mergeCell ref="DA50:DA51"/>
    <mergeCell ref="DB50:DB51"/>
    <mergeCell ref="CX48:CX49"/>
    <mergeCell ref="CY48:CY49"/>
    <mergeCell ref="CZ48:CZ49"/>
    <mergeCell ref="DA48:DA49"/>
    <mergeCell ref="DB48:DB49"/>
    <mergeCell ref="DC48:DC49"/>
    <mergeCell ref="DC50:DC51"/>
    <mergeCell ref="CY46:CY47"/>
    <mergeCell ref="CZ46:CZ47"/>
    <mergeCell ref="DA46:DA47"/>
    <mergeCell ref="DB46:DB47"/>
    <mergeCell ref="DC46:DC47"/>
    <mergeCell ref="CX44:CX45"/>
    <mergeCell ref="CY44:CY45"/>
    <mergeCell ref="CZ44:CZ45"/>
    <mergeCell ref="DA44:DA45"/>
    <mergeCell ref="DB44:DB45"/>
    <mergeCell ref="DC44:DC45"/>
    <mergeCell ref="CX42:CX43"/>
    <mergeCell ref="CY42:CY43"/>
    <mergeCell ref="CZ42:CZ43"/>
    <mergeCell ref="DA42:DA43"/>
    <mergeCell ref="DB42:DB43"/>
    <mergeCell ref="DC42:DC43"/>
    <mergeCell ref="DE32:DE33"/>
    <mergeCell ref="DB40:DB41"/>
    <mergeCell ref="DC40:DC41"/>
    <mergeCell ref="DE40:DE41"/>
    <mergeCell ref="CX38:DG38"/>
    <mergeCell ref="CX40:CX41"/>
    <mergeCell ref="CY40:CY41"/>
    <mergeCell ref="CZ40:CZ41"/>
    <mergeCell ref="DA40:DA41"/>
    <mergeCell ref="DF40:DF41"/>
    <mergeCell ref="CX32:CX33"/>
    <mergeCell ref="CY32:CY33"/>
    <mergeCell ref="CZ32:CZ33"/>
    <mergeCell ref="DA32:DA33"/>
    <mergeCell ref="DB32:DB33"/>
    <mergeCell ref="DC32:DC33"/>
    <mergeCell ref="DF42:DF43"/>
    <mergeCell ref="DG42:DG43"/>
    <mergeCell ref="DF44:DF45"/>
    <mergeCell ref="DG44:DG45"/>
    <mergeCell ref="DG40:DG41"/>
    <mergeCell ref="DD32:DD33"/>
    <mergeCell ref="DE30:DE31"/>
    <mergeCell ref="CX28:CX29"/>
    <mergeCell ref="CY28:CY29"/>
    <mergeCell ref="CZ28:CZ29"/>
    <mergeCell ref="DA28:DA29"/>
    <mergeCell ref="DB28:DB29"/>
    <mergeCell ref="DC28:DC29"/>
    <mergeCell ref="DE24:DE25"/>
    <mergeCell ref="CX26:CX27"/>
    <mergeCell ref="CY26:CY27"/>
    <mergeCell ref="CZ26:CZ27"/>
    <mergeCell ref="DA26:DA27"/>
    <mergeCell ref="DB26:DB27"/>
    <mergeCell ref="DC26:DC27"/>
    <mergeCell ref="DE26:DE27"/>
    <mergeCell ref="CX24:CX25"/>
    <mergeCell ref="CY24:CY25"/>
    <mergeCell ref="CZ24:CZ25"/>
    <mergeCell ref="DA24:DA25"/>
    <mergeCell ref="DB24:DB25"/>
    <mergeCell ref="DC24:DC25"/>
    <mergeCell ref="CZ12:CZ13"/>
    <mergeCell ref="DA12:DA13"/>
    <mergeCell ref="DB12:DB13"/>
    <mergeCell ref="DC12:DC13"/>
    <mergeCell ref="CX10:CX11"/>
    <mergeCell ref="CY10:CY11"/>
    <mergeCell ref="CZ10:CZ11"/>
    <mergeCell ref="DA10:DA11"/>
    <mergeCell ref="DB10:DB11"/>
    <mergeCell ref="DC10:DC11"/>
    <mergeCell ref="CX22:CX23"/>
    <mergeCell ref="CY22:CY23"/>
    <mergeCell ref="CZ22:CZ23"/>
    <mergeCell ref="DA22:DA23"/>
    <mergeCell ref="DB22:DB23"/>
    <mergeCell ref="DC22:DC23"/>
    <mergeCell ref="CX20:CX21"/>
    <mergeCell ref="CY20:CY21"/>
    <mergeCell ref="CZ20:CZ21"/>
    <mergeCell ref="DA20:DA21"/>
    <mergeCell ref="DB20:DB21"/>
    <mergeCell ref="DC20:DC21"/>
    <mergeCell ref="CX18:CX19"/>
    <mergeCell ref="CY18:CY19"/>
    <mergeCell ref="CZ18:CZ19"/>
    <mergeCell ref="DA18:DA19"/>
    <mergeCell ref="DB18:DB19"/>
    <mergeCell ref="DC18:DC19"/>
    <mergeCell ref="CX16:CX17"/>
    <mergeCell ref="CY16:CY17"/>
    <mergeCell ref="CZ16:CZ17"/>
    <mergeCell ref="DJ44:DJ45"/>
    <mergeCell ref="DK44:DK45"/>
    <mergeCell ref="DJ46:DJ47"/>
    <mergeCell ref="DH44:DH45"/>
    <mergeCell ref="DI44:DI45"/>
    <mergeCell ref="DH46:DH47"/>
    <mergeCell ref="DI46:DI47"/>
    <mergeCell ref="DN44:DN45"/>
    <mergeCell ref="DN50:DN51"/>
    <mergeCell ref="DL48:DL49"/>
    <mergeCell ref="DM48:DM49"/>
    <mergeCell ref="CX14:CX15"/>
    <mergeCell ref="CY14:CY15"/>
    <mergeCell ref="CZ14:CZ15"/>
    <mergeCell ref="DA14:DA15"/>
    <mergeCell ref="DB14:DB15"/>
    <mergeCell ref="DC14:DC15"/>
    <mergeCell ref="DE14:DE15"/>
    <mergeCell ref="DE22:DE23"/>
    <mergeCell ref="DE16:DE17"/>
    <mergeCell ref="DE18:DE19"/>
    <mergeCell ref="DD18:DD19"/>
    <mergeCell ref="DA16:DA17"/>
    <mergeCell ref="DB16:DB17"/>
    <mergeCell ref="DC16:DC17"/>
    <mergeCell ref="CX30:CX31"/>
    <mergeCell ref="CY30:CY31"/>
    <mergeCell ref="DF50:DF51"/>
    <mergeCell ref="CZ30:CZ31"/>
    <mergeCell ref="DA30:DA31"/>
    <mergeCell ref="DB30:DB31"/>
    <mergeCell ref="DC30:DC31"/>
    <mergeCell ref="DT24:DT25"/>
    <mergeCell ref="DM6:DM7"/>
    <mergeCell ref="DK8:DK9"/>
    <mergeCell ref="DL8:DL9"/>
    <mergeCell ref="DM8:DM9"/>
    <mergeCell ref="DK16:DK17"/>
    <mergeCell ref="DL16:DL17"/>
    <mergeCell ref="DM16:DM17"/>
    <mergeCell ref="DK14:DK15"/>
    <mergeCell ref="DM12:DM13"/>
    <mergeCell ref="DH12:DH13"/>
    <mergeCell ref="DI12:DI13"/>
    <mergeCell ref="DJ12:DJ13"/>
    <mergeCell ref="DK12:DK13"/>
    <mergeCell ref="DK6:DK7"/>
    <mergeCell ref="DL6:DL7"/>
    <mergeCell ref="DK10:DK11"/>
    <mergeCell ref="DL12:DL13"/>
    <mergeCell ref="DH8:DH9"/>
    <mergeCell ref="DI8:DI9"/>
    <mergeCell ref="DI6:DI7"/>
    <mergeCell ref="DJ6:DJ7"/>
    <mergeCell ref="DH6:DH7"/>
    <mergeCell ref="DP14:DP15"/>
    <mergeCell ref="DP16:DP17"/>
    <mergeCell ref="DP18:DP19"/>
    <mergeCell ref="AX46:AX47"/>
    <mergeCell ref="DQ8:DQ9"/>
    <mergeCell ref="DN6:DN7"/>
    <mergeCell ref="DQ4:DT4"/>
    <mergeCell ref="DQ6:DQ7"/>
    <mergeCell ref="DR6:DR7"/>
    <mergeCell ref="DS6:DS7"/>
    <mergeCell ref="DT6:DT7"/>
    <mergeCell ref="DN8:DN9"/>
    <mergeCell ref="DI14:DI15"/>
    <mergeCell ref="DJ14:DJ15"/>
    <mergeCell ref="DH16:DH17"/>
    <mergeCell ref="DI16:DI17"/>
    <mergeCell ref="DJ16:DJ17"/>
    <mergeCell ref="DH18:DH19"/>
    <mergeCell ref="DH30:DH31"/>
    <mergeCell ref="DI30:DI31"/>
    <mergeCell ref="DJ30:DJ31"/>
    <mergeCell ref="DI28:DI29"/>
    <mergeCell ref="DJ28:DJ29"/>
    <mergeCell ref="DH26:DH27"/>
    <mergeCell ref="DI26:DI27"/>
    <mergeCell ref="DJ26:DJ27"/>
    <mergeCell ref="DQ10:DQ11"/>
    <mergeCell ref="DR10:DR11"/>
    <mergeCell ref="DS10:DS11"/>
    <mergeCell ref="DT10:DT11"/>
    <mergeCell ref="DS26:DS27"/>
    <mergeCell ref="DT26:DT27"/>
    <mergeCell ref="DQ24:DQ25"/>
    <mergeCell ref="DR24:DR25"/>
    <mergeCell ref="DS24:DS25"/>
    <mergeCell ref="AY30:AY31"/>
    <mergeCell ref="AV32:AV33"/>
    <mergeCell ref="AW32:AW33"/>
    <mergeCell ref="AX32:AX33"/>
    <mergeCell ref="AY32:AY33"/>
    <mergeCell ref="AV26:AV27"/>
    <mergeCell ref="AW26:AW27"/>
    <mergeCell ref="AX26:AX27"/>
    <mergeCell ref="AY26:AY27"/>
    <mergeCell ref="AV28:AV29"/>
    <mergeCell ref="AW28:AW29"/>
    <mergeCell ref="AX28:AX29"/>
    <mergeCell ref="AY28:AY29"/>
    <mergeCell ref="AY46:AY47"/>
    <mergeCell ref="AV48:AV49"/>
    <mergeCell ref="AV52:AV53"/>
    <mergeCell ref="AW52:AW53"/>
    <mergeCell ref="AX52:AX53"/>
    <mergeCell ref="AY52:AY53"/>
    <mergeCell ref="AV50:AV51"/>
    <mergeCell ref="AW50:AW51"/>
    <mergeCell ref="AX50:AX51"/>
    <mergeCell ref="AY50:AY51"/>
    <mergeCell ref="AV44:AV45"/>
    <mergeCell ref="AW44:AW45"/>
    <mergeCell ref="AX44:AX45"/>
    <mergeCell ref="AY44:AY45"/>
    <mergeCell ref="AW48:AW49"/>
    <mergeCell ref="AX48:AX49"/>
    <mergeCell ref="AY48:AY49"/>
    <mergeCell ref="AV46:AV47"/>
    <mergeCell ref="AW46:AW47"/>
    <mergeCell ref="AV4:AY4"/>
    <mergeCell ref="AV38:AY38"/>
    <mergeCell ref="AV6:AV7"/>
    <mergeCell ref="AW6:AW7"/>
    <mergeCell ref="AX6:AX7"/>
    <mergeCell ref="AY6:AY7"/>
    <mergeCell ref="AV8:AV9"/>
    <mergeCell ref="AW8:AW9"/>
    <mergeCell ref="AX8:AX9"/>
    <mergeCell ref="AY8:AY9"/>
    <mergeCell ref="AV22:AV23"/>
    <mergeCell ref="AW22:AW23"/>
    <mergeCell ref="AX22:AX23"/>
    <mergeCell ref="AY22:AY23"/>
    <mergeCell ref="AV24:AV25"/>
    <mergeCell ref="AW24:AW25"/>
    <mergeCell ref="AX24:AX25"/>
    <mergeCell ref="AY24:AY25"/>
    <mergeCell ref="AV18:AV19"/>
    <mergeCell ref="AW18:AW19"/>
    <mergeCell ref="AX18:AX19"/>
    <mergeCell ref="AY18:AY19"/>
    <mergeCell ref="AV20:AV21"/>
    <mergeCell ref="AW20:AW21"/>
    <mergeCell ref="AX20:AX21"/>
    <mergeCell ref="AY20:AY21"/>
    <mergeCell ref="AV14:AV15"/>
    <mergeCell ref="AW14:AW15"/>
    <mergeCell ref="AX14:AX15"/>
    <mergeCell ref="AY14:AY15"/>
    <mergeCell ref="AV16:AV17"/>
    <mergeCell ref="AW16:AW17"/>
    <mergeCell ref="R28:R29"/>
    <mergeCell ref="Q52:Q53"/>
    <mergeCell ref="M42:M43"/>
    <mergeCell ref="N42:N43"/>
    <mergeCell ref="O42:O43"/>
    <mergeCell ref="P42:P43"/>
    <mergeCell ref="Q42:Q43"/>
    <mergeCell ref="L26:L27"/>
    <mergeCell ref="L28:L29"/>
    <mergeCell ref="M20:M21"/>
    <mergeCell ref="N20:N21"/>
    <mergeCell ref="AV10:AV11"/>
    <mergeCell ref="AW10:AW11"/>
    <mergeCell ref="AX10:AX11"/>
    <mergeCell ref="AY10:AY11"/>
    <mergeCell ref="AV12:AV13"/>
    <mergeCell ref="AW12:AW13"/>
    <mergeCell ref="AX12:AX13"/>
    <mergeCell ref="AY12:AY13"/>
    <mergeCell ref="AX16:AX17"/>
    <mergeCell ref="AY16:AY17"/>
    <mergeCell ref="AV40:AV41"/>
    <mergeCell ref="AW40:AW41"/>
    <mergeCell ref="AX40:AX41"/>
    <mergeCell ref="AY40:AY41"/>
    <mergeCell ref="AV42:AV43"/>
    <mergeCell ref="AW42:AW43"/>
    <mergeCell ref="AX42:AX43"/>
    <mergeCell ref="AY42:AY43"/>
    <mergeCell ref="AV30:AV31"/>
    <mergeCell ref="AW30:AW31"/>
    <mergeCell ref="AX30:AX31"/>
    <mergeCell ref="EY44:EY45"/>
    <mergeCell ref="ET42:ET43"/>
    <mergeCell ref="EU42:EU43"/>
    <mergeCell ref="ET44:ET45"/>
    <mergeCell ref="EU44:EU45"/>
    <mergeCell ref="R6:R7"/>
    <mergeCell ref="R8:R9"/>
    <mergeCell ref="R10:R11"/>
    <mergeCell ref="R12:R13"/>
    <mergeCell ref="R14:R15"/>
    <mergeCell ref="R16:R17"/>
    <mergeCell ref="R50:R51"/>
    <mergeCell ref="R52:R53"/>
    <mergeCell ref="R42:R43"/>
    <mergeCell ref="R44:R45"/>
    <mergeCell ref="R46:R47"/>
    <mergeCell ref="R48:R49"/>
    <mergeCell ref="R30:R31"/>
    <mergeCell ref="R32:R33"/>
    <mergeCell ref="L38:R38"/>
    <mergeCell ref="R40:R41"/>
    <mergeCell ref="P40:P41"/>
    <mergeCell ref="Q40:Q41"/>
    <mergeCell ref="M32:M33"/>
    <mergeCell ref="N32:N33"/>
    <mergeCell ref="O32:O33"/>
    <mergeCell ref="P32:P33"/>
    <mergeCell ref="R18:R19"/>
    <mergeCell ref="R20:R21"/>
    <mergeCell ref="R22:R23"/>
    <mergeCell ref="R24:R25"/>
    <mergeCell ref="R26:R27"/>
    <mergeCell ref="ET50:ET51"/>
    <mergeCell ref="EU50:EU51"/>
    <mergeCell ref="ET52:ET53"/>
    <mergeCell ref="EU52:EU53"/>
    <mergeCell ref="EV52:EV53"/>
    <mergeCell ref="EW52:EW53"/>
    <mergeCell ref="EV50:EV51"/>
    <mergeCell ref="EW50:EW51"/>
    <mergeCell ref="EX46:EX47"/>
    <mergeCell ref="EY46:EY47"/>
    <mergeCell ref="EX48:EX49"/>
    <mergeCell ref="EY48:EY49"/>
    <mergeCell ref="EX52:EX53"/>
    <mergeCell ref="EY52:EY53"/>
    <mergeCell ref="ET46:ET47"/>
    <mergeCell ref="EU46:EU47"/>
    <mergeCell ref="EV46:EV47"/>
    <mergeCell ref="EW46:EW47"/>
    <mergeCell ref="EX50:EX51"/>
    <mergeCell ref="EY50:EY51"/>
    <mergeCell ref="ET48:ET49"/>
    <mergeCell ref="EU48:EU49"/>
    <mergeCell ref="EV48:EV49"/>
    <mergeCell ref="EW48:EW49"/>
    <mergeCell ref="EV44:EV45"/>
    <mergeCell ref="EW44:EW45"/>
    <mergeCell ref="EW42:EW43"/>
    <mergeCell ref="EX42:EX43"/>
    <mergeCell ref="ET40:ET41"/>
    <mergeCell ref="EU40:EU41"/>
    <mergeCell ref="EV40:EV41"/>
    <mergeCell ref="EW40:EW41"/>
    <mergeCell ref="EX40:EX41"/>
    <mergeCell ref="ET32:ET33"/>
    <mergeCell ref="EU32:EU33"/>
    <mergeCell ref="EV32:EV33"/>
    <mergeCell ref="EW32:EW33"/>
    <mergeCell ref="ET28:ET29"/>
    <mergeCell ref="EU28:EU29"/>
    <mergeCell ref="ET30:ET31"/>
    <mergeCell ref="EU30:EU31"/>
    <mergeCell ref="EV30:EV31"/>
    <mergeCell ref="EW30:EW31"/>
    <mergeCell ref="EV28:EV29"/>
    <mergeCell ref="EX28:EX29"/>
    <mergeCell ref="EX44:EX45"/>
    <mergeCell ref="EY18:EY19"/>
    <mergeCell ref="EX22:EX23"/>
    <mergeCell ref="EY22:EY23"/>
    <mergeCell ref="ET16:ET17"/>
    <mergeCell ref="EU16:EU17"/>
    <mergeCell ref="EV16:EV17"/>
    <mergeCell ref="EV14:EV15"/>
    <mergeCell ref="EW14:EW15"/>
    <mergeCell ref="EV12:EV13"/>
    <mergeCell ref="EW12:EW13"/>
    <mergeCell ref="EY28:EY29"/>
    <mergeCell ref="EY42:EY43"/>
    <mergeCell ref="EX30:EX31"/>
    <mergeCell ref="EY30:EY31"/>
    <mergeCell ref="EX32:EX33"/>
    <mergeCell ref="EY32:EY33"/>
    <mergeCell ref="EU24:EU25"/>
    <mergeCell ref="EV24:EV25"/>
    <mergeCell ref="EW24:EW25"/>
    <mergeCell ref="ET26:ET27"/>
    <mergeCell ref="EU26:EU27"/>
    <mergeCell ref="EV26:EV27"/>
    <mergeCell ref="EW26:EW27"/>
    <mergeCell ref="ET24:ET25"/>
    <mergeCell ref="ET20:ET21"/>
    <mergeCell ref="EU20:EU21"/>
    <mergeCell ref="ET22:ET23"/>
    <mergeCell ref="EU22:EU23"/>
    <mergeCell ref="EV22:EV23"/>
    <mergeCell ref="EW22:EW23"/>
    <mergeCell ref="EV20:EV21"/>
    <mergeCell ref="EW20:EW21"/>
    <mergeCell ref="EX14:EX15"/>
    <mergeCell ref="EY14:EY15"/>
    <mergeCell ref="ET8:ET9"/>
    <mergeCell ref="EU8:EU9"/>
    <mergeCell ref="EV8:EV9"/>
    <mergeCell ref="EW8:EW9"/>
    <mergeCell ref="EX12:EX13"/>
    <mergeCell ref="EY12:EY13"/>
    <mergeCell ref="AU52:AU53"/>
    <mergeCell ref="AS46:AS47"/>
    <mergeCell ref="AT46:AT47"/>
    <mergeCell ref="AU46:AU47"/>
    <mergeCell ref="AS48:AS49"/>
    <mergeCell ref="AT48:AT49"/>
    <mergeCell ref="AU48:AU49"/>
    <mergeCell ref="AS42:AS43"/>
    <mergeCell ref="AT42:AT43"/>
    <mergeCell ref="AU42:AU43"/>
    <mergeCell ref="AS44:AS45"/>
    <mergeCell ref="AT44:AT45"/>
    <mergeCell ref="AU44:AU45"/>
    <mergeCell ref="AS38:AU38"/>
    <mergeCell ref="AS40:AS41"/>
    <mergeCell ref="AT40:AT41"/>
    <mergeCell ref="AU40:AU41"/>
    <mergeCell ref="ET10:ET11"/>
    <mergeCell ref="EU10:EU11"/>
    <mergeCell ref="EV10:EV11"/>
    <mergeCell ref="EW10:EW11"/>
    <mergeCell ref="EX16:EX17"/>
    <mergeCell ref="EY16:EY17"/>
    <mergeCell ref="EX18:EX19"/>
    <mergeCell ref="AR22:AR23"/>
    <mergeCell ref="AR24:AR25"/>
    <mergeCell ref="AR26:AR27"/>
    <mergeCell ref="AS50:AS51"/>
    <mergeCell ref="AT50:AT51"/>
    <mergeCell ref="AU50:AU51"/>
    <mergeCell ref="AS52:AS53"/>
    <mergeCell ref="AT52:AT53"/>
    <mergeCell ref="ET4:EZ4"/>
    <mergeCell ref="EZ6:EZ7"/>
    <mergeCell ref="ET6:ET7"/>
    <mergeCell ref="EU6:EU7"/>
    <mergeCell ref="EV6:EV7"/>
    <mergeCell ref="EW6:EW7"/>
    <mergeCell ref="AS4:AU4"/>
    <mergeCell ref="EX6:EX7"/>
    <mergeCell ref="EY6:EY7"/>
    <mergeCell ref="EW16:EW17"/>
    <mergeCell ref="EX20:EX21"/>
    <mergeCell ref="EY20:EY21"/>
    <mergeCell ref="ET18:ET19"/>
    <mergeCell ref="EU18:EU19"/>
    <mergeCell ref="EV18:EV19"/>
    <mergeCell ref="EW18:EW19"/>
    <mergeCell ref="ET12:ET13"/>
    <mergeCell ref="EU12:EU13"/>
    <mergeCell ref="ET14:ET15"/>
    <mergeCell ref="EU14:EU15"/>
    <mergeCell ref="EX8:EX9"/>
    <mergeCell ref="EY8:EY9"/>
    <mergeCell ref="EX10:EX11"/>
    <mergeCell ref="EY10:EY11"/>
    <mergeCell ref="AT12:AT13"/>
    <mergeCell ref="AU12:AU13"/>
    <mergeCell ref="AS14:AS15"/>
    <mergeCell ref="AT14:AT15"/>
    <mergeCell ref="AU14:AU15"/>
    <mergeCell ref="AS30:AS31"/>
    <mergeCell ref="AT30:AT31"/>
    <mergeCell ref="AU30:AU31"/>
    <mergeCell ref="AU8:AU9"/>
    <mergeCell ref="AS10:AS11"/>
    <mergeCell ref="AM6:AM7"/>
    <mergeCell ref="AM8:AM9"/>
    <mergeCell ref="AM10:AM11"/>
    <mergeCell ref="AS32:AS33"/>
    <mergeCell ref="AT32:AT33"/>
    <mergeCell ref="AS24:AS25"/>
    <mergeCell ref="AT24:AT25"/>
    <mergeCell ref="AU24:AU25"/>
    <mergeCell ref="AU32:AU33"/>
    <mergeCell ref="AS26:AS27"/>
    <mergeCell ref="AT26:AT27"/>
    <mergeCell ref="AU26:AU27"/>
    <mergeCell ref="AS28:AS29"/>
    <mergeCell ref="AT28:AT29"/>
    <mergeCell ref="AU28:AU29"/>
    <mergeCell ref="AS20:AS21"/>
    <mergeCell ref="AT20:AT21"/>
    <mergeCell ref="AU20:AU21"/>
    <mergeCell ref="AS22:AS23"/>
    <mergeCell ref="AT22:AT23"/>
    <mergeCell ref="AU22:AU23"/>
    <mergeCell ref="AR20:AR21"/>
    <mergeCell ref="AK48:AK49"/>
    <mergeCell ref="AK52:AK53"/>
    <mergeCell ref="AG50:AG51"/>
    <mergeCell ref="AH50:AH51"/>
    <mergeCell ref="AG52:AG53"/>
    <mergeCell ref="AH52:AH53"/>
    <mergeCell ref="AI52:AI53"/>
    <mergeCell ref="AK50:AK51"/>
    <mergeCell ref="AG48:AG49"/>
    <mergeCell ref="AH48:AH49"/>
    <mergeCell ref="AI48:AI49"/>
    <mergeCell ref="AJ48:AJ49"/>
    <mergeCell ref="AJ40:AJ41"/>
    <mergeCell ref="AI44:AI45"/>
    <mergeCell ref="AJ44:AJ45"/>
    <mergeCell ref="AK44:AK45"/>
    <mergeCell ref="AG46:AG47"/>
    <mergeCell ref="AH46:AH47"/>
    <mergeCell ref="AI46:AI47"/>
    <mergeCell ref="AJ46:AJ47"/>
    <mergeCell ref="AJ52:AJ53"/>
    <mergeCell ref="AI50:AI51"/>
    <mergeCell ref="AJ50:AJ51"/>
    <mergeCell ref="AK46:AK47"/>
    <mergeCell ref="AK40:AK41"/>
    <mergeCell ref="AG42:AG43"/>
    <mergeCell ref="AS16:AS17"/>
    <mergeCell ref="AT16:AT17"/>
    <mergeCell ref="AU16:AU17"/>
    <mergeCell ref="AS18:AS19"/>
    <mergeCell ref="AT18:AT19"/>
    <mergeCell ref="AU18:AU19"/>
    <mergeCell ref="AT10:AT11"/>
    <mergeCell ref="AH20:AH21"/>
    <mergeCell ref="AI20:AI21"/>
    <mergeCell ref="AI10:AI11"/>
    <mergeCell ref="AJ10:AJ11"/>
    <mergeCell ref="AK14:AK15"/>
    <mergeCell ref="AI6:AI7"/>
    <mergeCell ref="AJ6:AJ7"/>
    <mergeCell ref="AK6:AK7"/>
    <mergeCell ref="AG8:AG9"/>
    <mergeCell ref="AH8:AH9"/>
    <mergeCell ref="AG12:AG13"/>
    <mergeCell ref="AH12:AH13"/>
    <mergeCell ref="AI12:AI13"/>
    <mergeCell ref="AJ12:AJ13"/>
    <mergeCell ref="AK10:AK11"/>
    <mergeCell ref="AK12:AK13"/>
    <mergeCell ref="AH10:AH11"/>
    <mergeCell ref="AK16:AK17"/>
    <mergeCell ref="AG14:AG15"/>
    <mergeCell ref="AH14:AH15"/>
    <mergeCell ref="AG16:AG17"/>
    <mergeCell ref="AH16:AH17"/>
    <mergeCell ref="AI16:AI17"/>
    <mergeCell ref="AJ16:AJ17"/>
    <mergeCell ref="AI14:AI15"/>
    <mergeCell ref="AG26:AG27"/>
    <mergeCell ref="AH26:AH27"/>
    <mergeCell ref="AG28:AG29"/>
    <mergeCell ref="AH28:AH29"/>
    <mergeCell ref="AI28:AI29"/>
    <mergeCell ref="AJ28:AJ29"/>
    <mergeCell ref="AI26:AI27"/>
    <mergeCell ref="AJ26:AJ27"/>
    <mergeCell ref="AK30:AK31"/>
    <mergeCell ref="AG18:AG19"/>
    <mergeCell ref="AH18:AH19"/>
    <mergeCell ref="AI18:AI19"/>
    <mergeCell ref="AJ18:AJ19"/>
    <mergeCell ref="AK22:AK23"/>
    <mergeCell ref="AK18:AK19"/>
    <mergeCell ref="AK20:AK21"/>
    <mergeCell ref="AG22:AG23"/>
    <mergeCell ref="AH22:AH23"/>
    <mergeCell ref="AG24:AG25"/>
    <mergeCell ref="AH24:AH25"/>
    <mergeCell ref="AI22:AI23"/>
    <mergeCell ref="AJ22:AJ23"/>
    <mergeCell ref="AK24:AK25"/>
    <mergeCell ref="AI24:AI25"/>
    <mergeCell ref="AJ24:AJ25"/>
    <mergeCell ref="AK26:AK27"/>
    <mergeCell ref="AG20:AG21"/>
    <mergeCell ref="AJ20:AJ21"/>
    <mergeCell ref="L52:L53"/>
    <mergeCell ref="M48:M49"/>
    <mergeCell ref="N48:N49"/>
    <mergeCell ref="O48:O49"/>
    <mergeCell ref="P48:P49"/>
    <mergeCell ref="M52:M53"/>
    <mergeCell ref="N52:N53"/>
    <mergeCell ref="O52:O53"/>
    <mergeCell ref="P52:P53"/>
    <mergeCell ref="M44:M45"/>
    <mergeCell ref="N44:N45"/>
    <mergeCell ref="O44:O45"/>
    <mergeCell ref="P44:P45"/>
    <mergeCell ref="Q48:Q49"/>
    <mergeCell ref="M50:M51"/>
    <mergeCell ref="N50:N51"/>
    <mergeCell ref="O50:O51"/>
    <mergeCell ref="P50:P51"/>
    <mergeCell ref="Q50:Q51"/>
    <mergeCell ref="Q44:Q45"/>
    <mergeCell ref="M46:M47"/>
    <mergeCell ref="N46:N47"/>
    <mergeCell ref="O46:O47"/>
    <mergeCell ref="P46:P47"/>
    <mergeCell ref="Q46:Q47"/>
    <mergeCell ref="P28:P29"/>
    <mergeCell ref="H20:H21"/>
    <mergeCell ref="I20:I21"/>
    <mergeCell ref="H44:H45"/>
    <mergeCell ref="I44:I45"/>
    <mergeCell ref="L42:L43"/>
    <mergeCell ref="L44:L45"/>
    <mergeCell ref="L46:L47"/>
    <mergeCell ref="F46:F47"/>
    <mergeCell ref="F48:F49"/>
    <mergeCell ref="K50:K51"/>
    <mergeCell ref="G52:G53"/>
    <mergeCell ref="H52:H53"/>
    <mergeCell ref="I52:I53"/>
    <mergeCell ref="J52:J53"/>
    <mergeCell ref="K52:K53"/>
    <mergeCell ref="G50:G51"/>
    <mergeCell ref="H50:H51"/>
    <mergeCell ref="I50:I51"/>
    <mergeCell ref="K46:K47"/>
    <mergeCell ref="G48:G49"/>
    <mergeCell ref="H48:H49"/>
    <mergeCell ref="I48:I49"/>
    <mergeCell ref="J48:J49"/>
    <mergeCell ref="K48:K49"/>
    <mergeCell ref="G46:G47"/>
    <mergeCell ref="H46:H47"/>
    <mergeCell ref="I46:I47"/>
    <mergeCell ref="J46:J47"/>
    <mergeCell ref="J44:J45"/>
    <mergeCell ref="K44:K45"/>
    <mergeCell ref="L48:L49"/>
    <mergeCell ref="G42:G43"/>
    <mergeCell ref="I42:I43"/>
    <mergeCell ref="J42:J43"/>
    <mergeCell ref="J50:J51"/>
    <mergeCell ref="I40:I41"/>
    <mergeCell ref="J40:J41"/>
    <mergeCell ref="G40:G41"/>
    <mergeCell ref="H40:H41"/>
    <mergeCell ref="K40:K41"/>
    <mergeCell ref="M40:M41"/>
    <mergeCell ref="N40:N41"/>
    <mergeCell ref="O40:O41"/>
    <mergeCell ref="Q32:Q33"/>
    <mergeCell ref="M30:M31"/>
    <mergeCell ref="N30:N31"/>
    <mergeCell ref="O30:O31"/>
    <mergeCell ref="P30:P31"/>
    <mergeCell ref="L40:L41"/>
    <mergeCell ref="G32:G33"/>
    <mergeCell ref="H32:H33"/>
    <mergeCell ref="I32:I33"/>
    <mergeCell ref="J32:J33"/>
    <mergeCell ref="K32:K33"/>
    <mergeCell ref="F38:K38"/>
    <mergeCell ref="K42:K43"/>
    <mergeCell ref="G44:G45"/>
    <mergeCell ref="H42:H43"/>
    <mergeCell ref="L50:L51"/>
    <mergeCell ref="N26:N27"/>
    <mergeCell ref="O26:O27"/>
    <mergeCell ref="P26:P27"/>
    <mergeCell ref="Q22:Q23"/>
    <mergeCell ref="M24:M25"/>
    <mergeCell ref="N24:N25"/>
    <mergeCell ref="O24:O25"/>
    <mergeCell ref="P24:P25"/>
    <mergeCell ref="Q24:Q25"/>
    <mergeCell ref="M22:M23"/>
    <mergeCell ref="N22:N23"/>
    <mergeCell ref="O22:O23"/>
    <mergeCell ref="P22:P23"/>
    <mergeCell ref="O18:O19"/>
    <mergeCell ref="P18:P19"/>
    <mergeCell ref="Q18:Q19"/>
    <mergeCell ref="O20:O21"/>
    <mergeCell ref="P20:P21"/>
    <mergeCell ref="Q20:Q21"/>
    <mergeCell ref="BV22:BV23"/>
    <mergeCell ref="BW22:BW23"/>
    <mergeCell ref="BU30:BU31"/>
    <mergeCell ref="H18:H19"/>
    <mergeCell ref="I18:I19"/>
    <mergeCell ref="J18:J19"/>
    <mergeCell ref="K18:K19"/>
    <mergeCell ref="G16:G17"/>
    <mergeCell ref="H16:H17"/>
    <mergeCell ref="I16:I17"/>
    <mergeCell ref="J16:J17"/>
    <mergeCell ref="G26:G27"/>
    <mergeCell ref="H26:H27"/>
    <mergeCell ref="I26:I27"/>
    <mergeCell ref="J26:J27"/>
    <mergeCell ref="K26:K27"/>
    <mergeCell ref="G24:G25"/>
    <mergeCell ref="H24:H25"/>
    <mergeCell ref="I24:I25"/>
    <mergeCell ref="J24:J25"/>
    <mergeCell ref="J22:J23"/>
    <mergeCell ref="K22:K23"/>
    <mergeCell ref="G20:G21"/>
    <mergeCell ref="M18:M19"/>
    <mergeCell ref="N18:N19"/>
    <mergeCell ref="Q30:Q31"/>
    <mergeCell ref="Q26:Q27"/>
    <mergeCell ref="M28:M29"/>
    <mergeCell ref="N28:N29"/>
    <mergeCell ref="O28:O29"/>
    <mergeCell ref="Q28:Q29"/>
    <mergeCell ref="M26:M27"/>
    <mergeCell ref="G22:G23"/>
    <mergeCell ref="H22:H23"/>
    <mergeCell ref="BR22:BR23"/>
    <mergeCell ref="BS22:BS23"/>
    <mergeCell ref="S6:S7"/>
    <mergeCell ref="T6:T7"/>
    <mergeCell ref="U6:U7"/>
    <mergeCell ref="V6:V7"/>
    <mergeCell ref="L6:L7"/>
    <mergeCell ref="L10:L11"/>
    <mergeCell ref="L12:L13"/>
    <mergeCell ref="BU48:BU49"/>
    <mergeCell ref="BV48:BV49"/>
    <mergeCell ref="BW48:BW49"/>
    <mergeCell ref="BU52:BU53"/>
    <mergeCell ref="BV52:BV53"/>
    <mergeCell ref="BW52:BW53"/>
    <mergeCell ref="BV50:BV51"/>
    <mergeCell ref="BW50:BW51"/>
    <mergeCell ref="BU44:BU45"/>
    <mergeCell ref="BV44:BV45"/>
    <mergeCell ref="BW44:BW45"/>
    <mergeCell ref="BU46:BU47"/>
    <mergeCell ref="BV46:BV47"/>
    <mergeCell ref="BW46:BW47"/>
    <mergeCell ref="BU16:BU17"/>
    <mergeCell ref="BV16:BV17"/>
    <mergeCell ref="BW16:BW17"/>
    <mergeCell ref="BU18:BU19"/>
    <mergeCell ref="BV18:BV19"/>
    <mergeCell ref="BW18:BW19"/>
    <mergeCell ref="BW24:BW25"/>
    <mergeCell ref="F4:K4"/>
    <mergeCell ref="G6:G7"/>
    <mergeCell ref="H6:H7"/>
    <mergeCell ref="I6:I7"/>
    <mergeCell ref="J6:J7"/>
    <mergeCell ref="K6:K7"/>
    <mergeCell ref="F6:F7"/>
    <mergeCell ref="BU12:BU13"/>
    <mergeCell ref="BV12:BV13"/>
    <mergeCell ref="BW12:BW13"/>
    <mergeCell ref="BU14:BU15"/>
    <mergeCell ref="BV14:BV15"/>
    <mergeCell ref="G8:G9"/>
    <mergeCell ref="H8:H9"/>
    <mergeCell ref="I8:I9"/>
    <mergeCell ref="J8:J9"/>
    <mergeCell ref="G10:G11"/>
    <mergeCell ref="H10:H11"/>
    <mergeCell ref="I10:I11"/>
    <mergeCell ref="J10:J11"/>
    <mergeCell ref="M10:M11"/>
    <mergeCell ref="N10:N11"/>
    <mergeCell ref="M14:M15"/>
    <mergeCell ref="N14:N15"/>
    <mergeCell ref="L4:Q4"/>
    <mergeCell ref="O14:O15"/>
    <mergeCell ref="P14:P15"/>
    <mergeCell ref="AS6:AS7"/>
    <mergeCell ref="AT6:AT7"/>
    <mergeCell ref="AU6:AU7"/>
    <mergeCell ref="AS8:AS9"/>
    <mergeCell ref="AT8:AT9"/>
    <mergeCell ref="BX16:BX17"/>
    <mergeCell ref="BX18:BX19"/>
    <mergeCell ref="BX20:BX21"/>
    <mergeCell ref="BQ30:BQ31"/>
    <mergeCell ref="BR30:BR31"/>
    <mergeCell ref="BS30:BS31"/>
    <mergeCell ref="BQ32:BQ33"/>
    <mergeCell ref="BR32:BR33"/>
    <mergeCell ref="BS32:BS33"/>
    <mergeCell ref="BQ26:BQ27"/>
    <mergeCell ref="BR26:BR27"/>
    <mergeCell ref="BS26:BS27"/>
    <mergeCell ref="BQ28:BQ29"/>
    <mergeCell ref="BR28:BR29"/>
    <mergeCell ref="BX24:BX25"/>
    <mergeCell ref="BS28:BS29"/>
    <mergeCell ref="BX26:BX27"/>
    <mergeCell ref="BX28:BX29"/>
    <mergeCell ref="BX30:BX31"/>
    <mergeCell ref="BU28:BU29"/>
    <mergeCell ref="BV28:BV29"/>
    <mergeCell ref="BW28:BW29"/>
    <mergeCell ref="BU24:BU25"/>
    <mergeCell ref="BV24:BV25"/>
    <mergeCell ref="BQ22:BQ23"/>
    <mergeCell ref="BX22:BX23"/>
    <mergeCell ref="BV26:BV27"/>
    <mergeCell ref="BW26:BW27"/>
    <mergeCell ref="BU20:BU21"/>
    <mergeCell ref="BV20:BV21"/>
    <mergeCell ref="BW20:BW21"/>
    <mergeCell ref="BU22:BU23"/>
    <mergeCell ref="BQ18:BQ19"/>
    <mergeCell ref="BR18:BR19"/>
    <mergeCell ref="BS18:BS19"/>
    <mergeCell ref="BQ20:BQ21"/>
    <mergeCell ref="BR20:BR21"/>
    <mergeCell ref="BS20:BS21"/>
    <mergeCell ref="BR12:BR13"/>
    <mergeCell ref="BS12:BS13"/>
    <mergeCell ref="BQ14:BQ15"/>
    <mergeCell ref="BR14:BR15"/>
    <mergeCell ref="BS14:BS15"/>
    <mergeCell ref="BQ16:BQ17"/>
    <mergeCell ref="BR16:BR17"/>
    <mergeCell ref="BS16:BS17"/>
    <mergeCell ref="BQ40:BQ41"/>
    <mergeCell ref="BR40:BR41"/>
    <mergeCell ref="BS40:BS41"/>
    <mergeCell ref="BP38:BS38"/>
    <mergeCell ref="BP40:BP41"/>
    <mergeCell ref="B40:B41"/>
    <mergeCell ref="BU8:BU9"/>
    <mergeCell ref="BV8:BV9"/>
    <mergeCell ref="BW8:BW9"/>
    <mergeCell ref="BU10:BU11"/>
    <mergeCell ref="BV10:BV11"/>
    <mergeCell ref="BW10:BW11"/>
    <mergeCell ref="BQ12:BQ13"/>
    <mergeCell ref="C50:C51"/>
    <mergeCell ref="C52:C53"/>
    <mergeCell ref="B14:B15"/>
    <mergeCell ref="B16:B17"/>
    <mergeCell ref="B18:B19"/>
    <mergeCell ref="B20:B21"/>
    <mergeCell ref="B22:B23"/>
    <mergeCell ref="B24:B25"/>
    <mergeCell ref="B26:B27"/>
    <mergeCell ref="B52:B53"/>
    <mergeCell ref="C38:C39"/>
    <mergeCell ref="C40:C41"/>
    <mergeCell ref="C42:C43"/>
    <mergeCell ref="C44:C45"/>
    <mergeCell ref="C46:C47"/>
    <mergeCell ref="C48:C49"/>
    <mergeCell ref="BI8:BI9"/>
    <mergeCell ref="AI8:AI9"/>
    <mergeCell ref="AJ8:AJ9"/>
    <mergeCell ref="AK8:AK9"/>
    <mergeCell ref="X8:X9"/>
    <mergeCell ref="BQ24:BQ25"/>
    <mergeCell ref="BR24:BR25"/>
    <mergeCell ref="BS24:BS25"/>
    <mergeCell ref="A52:A53"/>
    <mergeCell ref="B38:B39"/>
    <mergeCell ref="B48:B49"/>
    <mergeCell ref="B46:B47"/>
    <mergeCell ref="B44:B45"/>
    <mergeCell ref="A48:A49"/>
    <mergeCell ref="A46:A47"/>
    <mergeCell ref="A44:A45"/>
    <mergeCell ref="B50:B51"/>
    <mergeCell ref="A50:A51"/>
    <mergeCell ref="A4:A5"/>
    <mergeCell ref="C26:C27"/>
    <mergeCell ref="C28:C29"/>
    <mergeCell ref="C32:C33"/>
    <mergeCell ref="C30:C31"/>
    <mergeCell ref="B4:B5"/>
    <mergeCell ref="B6:B7"/>
    <mergeCell ref="B8:B9"/>
    <mergeCell ref="B10:B11"/>
    <mergeCell ref="B12:B13"/>
    <mergeCell ref="C4:C5"/>
    <mergeCell ref="C8:C9"/>
    <mergeCell ref="C10:C11"/>
    <mergeCell ref="C12:C13"/>
    <mergeCell ref="C6:C7"/>
    <mergeCell ref="C20:C21"/>
    <mergeCell ref="A6:A7"/>
    <mergeCell ref="A26:A27"/>
    <mergeCell ref="A24:A25"/>
    <mergeCell ref="A22:A23"/>
    <mergeCell ref="A20:A21"/>
    <mergeCell ref="A18:A19"/>
    <mergeCell ref="A16:A17"/>
    <mergeCell ref="A14:A15"/>
    <mergeCell ref="A12:A13"/>
    <mergeCell ref="A40:A41"/>
    <mergeCell ref="A38:A39"/>
    <mergeCell ref="A42:A43"/>
    <mergeCell ref="A10:A11"/>
    <mergeCell ref="A8:A9"/>
    <mergeCell ref="A28:A29"/>
    <mergeCell ref="BS10:BS11"/>
    <mergeCell ref="BX10:BX11"/>
    <mergeCell ref="EB8:EB9"/>
    <mergeCell ref="EO8:EO9"/>
    <mergeCell ref="A32:A33"/>
    <mergeCell ref="A30:A31"/>
    <mergeCell ref="C22:C23"/>
    <mergeCell ref="C24:C25"/>
    <mergeCell ref="B28:B29"/>
    <mergeCell ref="B32:B33"/>
    <mergeCell ref="EI8:EI9"/>
    <mergeCell ref="EJ8:EJ9"/>
    <mergeCell ref="EC8:EC9"/>
    <mergeCell ref="EG8:EG9"/>
    <mergeCell ref="CS8:CS9"/>
    <mergeCell ref="BQ8:BQ9"/>
    <mergeCell ref="BR8:BR9"/>
    <mergeCell ref="BS8:BS9"/>
    <mergeCell ref="BP8:BP9"/>
    <mergeCell ref="BJ8:BJ9"/>
    <mergeCell ref="BY14:BY15"/>
    <mergeCell ref="B30:B31"/>
    <mergeCell ref="B42:B43"/>
    <mergeCell ref="C14:C15"/>
    <mergeCell ref="BX8:BX9"/>
    <mergeCell ref="BQ10:BQ11"/>
    <mergeCell ref="BR10:BR11"/>
    <mergeCell ref="EA8:EA9"/>
    <mergeCell ref="DR8:DR9"/>
    <mergeCell ref="DS8:DS9"/>
    <mergeCell ref="DT8:DT9"/>
    <mergeCell ref="DU8:DU9"/>
    <mergeCell ref="DV8:DV9"/>
    <mergeCell ref="DW8:DW9"/>
    <mergeCell ref="DX8:DX9"/>
    <mergeCell ref="DY8:DY9"/>
    <mergeCell ref="CX8:CX9"/>
    <mergeCell ref="CY8:CY9"/>
    <mergeCell ref="CZ8:CZ9"/>
    <mergeCell ref="DA8:DA9"/>
    <mergeCell ref="DB8:DB9"/>
    <mergeCell ref="DC8:DC9"/>
    <mergeCell ref="DE8:DE9"/>
    <mergeCell ref="CN8:CN9"/>
    <mergeCell ref="CT8:CT9"/>
    <mergeCell ref="CU8:CU9"/>
    <mergeCell ref="CV8:CV9"/>
    <mergeCell ref="CO8:CO9"/>
    <mergeCell ref="CP8:CP9"/>
    <mergeCell ref="CQ8:CQ9"/>
    <mergeCell ref="CR8:CR9"/>
    <mergeCell ref="BX12:BX13"/>
    <mergeCell ref="BX14:BX15"/>
    <mergeCell ref="AU10:AU11"/>
    <mergeCell ref="AS12:AS13"/>
    <mergeCell ref="BZ14:BZ15"/>
    <mergeCell ref="CA14:CA15"/>
    <mergeCell ref="S8:S9"/>
    <mergeCell ref="O10:O11"/>
    <mergeCell ref="C16:C17"/>
    <mergeCell ref="F8:F9"/>
    <mergeCell ref="F10:F11"/>
    <mergeCell ref="F12:F13"/>
    <mergeCell ref="F14:F15"/>
    <mergeCell ref="BY10:BY11"/>
    <mergeCell ref="BZ10:BZ11"/>
    <mergeCell ref="CA10:CA11"/>
    <mergeCell ref="BY12:BY13"/>
    <mergeCell ref="BZ12:BZ13"/>
    <mergeCell ref="CA12:CA13"/>
    <mergeCell ref="BT8:BT9"/>
    <mergeCell ref="Y12:Y13"/>
    <mergeCell ref="Z12:Z13"/>
    <mergeCell ref="AA12:AA13"/>
    <mergeCell ref="AB12:AB13"/>
    <mergeCell ref="AC12:AC13"/>
    <mergeCell ref="AD12:AD13"/>
    <mergeCell ref="AE12:AE13"/>
    <mergeCell ref="AA14:AA15"/>
    <mergeCell ref="AB14:AB15"/>
    <mergeCell ref="BW14:BW15"/>
    <mergeCell ref="G14:G15"/>
    <mergeCell ref="H14:H15"/>
    <mergeCell ref="I14:I15"/>
    <mergeCell ref="J14:J15"/>
    <mergeCell ref="K14:K15"/>
    <mergeCell ref="U10:U11"/>
    <mergeCell ref="C18:C19"/>
    <mergeCell ref="F16:F17"/>
    <mergeCell ref="L16:L17"/>
    <mergeCell ref="K8:K9"/>
    <mergeCell ref="W8:W9"/>
    <mergeCell ref="L8:L9"/>
    <mergeCell ref="BZ6:BZ7"/>
    <mergeCell ref="CA6:CA7"/>
    <mergeCell ref="BY8:BY9"/>
    <mergeCell ref="BZ8:BZ9"/>
    <mergeCell ref="CA8:CA9"/>
    <mergeCell ref="T8:T9"/>
    <mergeCell ref="U8:U9"/>
    <mergeCell ref="V8:V9"/>
    <mergeCell ref="BY6:BY7"/>
    <mergeCell ref="AD8:AD9"/>
    <mergeCell ref="BY16:BY17"/>
    <mergeCell ref="BZ16:BZ17"/>
    <mergeCell ref="CA16:CA17"/>
    <mergeCell ref="F18:F19"/>
    <mergeCell ref="T16:T17"/>
    <mergeCell ref="U16:U17"/>
    <mergeCell ref="V16:V17"/>
    <mergeCell ref="S14:S15"/>
    <mergeCell ref="T14:T15"/>
    <mergeCell ref="U14:U15"/>
    <mergeCell ref="V14:V15"/>
    <mergeCell ref="W12:W13"/>
    <mergeCell ref="X12:X13"/>
    <mergeCell ref="Y8:Y9"/>
    <mergeCell ref="Z8:Z9"/>
    <mergeCell ref="AA8:AA9"/>
    <mergeCell ref="CF6:CF7"/>
    <mergeCell ref="CG6:CG7"/>
    <mergeCell ref="CH6:CH7"/>
    <mergeCell ref="CI6:CI7"/>
    <mergeCell ref="CB6:CB7"/>
    <mergeCell ref="CC6:CC7"/>
    <mergeCell ref="CD6:CD7"/>
    <mergeCell ref="CE6:CE7"/>
    <mergeCell ref="CF8:CF9"/>
    <mergeCell ref="CG8:CG9"/>
    <mergeCell ref="CH8:CH9"/>
    <mergeCell ref="CI8:CI9"/>
    <mergeCell ref="CB8:CB9"/>
    <mergeCell ref="CC8:CC9"/>
    <mergeCell ref="CD8:CD9"/>
    <mergeCell ref="CE8:CE9"/>
    <mergeCell ref="CF10:CF11"/>
    <mergeCell ref="CG10:CG11"/>
    <mergeCell ref="CH10:CH11"/>
    <mergeCell ref="CI10:CI11"/>
    <mergeCell ref="CB10:CB11"/>
    <mergeCell ref="CC10:CC11"/>
    <mergeCell ref="CD10:CD11"/>
    <mergeCell ref="CE10:CE11"/>
    <mergeCell ref="CF12:CF13"/>
    <mergeCell ref="CG12:CG13"/>
    <mergeCell ref="CH12:CH13"/>
    <mergeCell ref="CI12:CI13"/>
    <mergeCell ref="CB12:CB13"/>
    <mergeCell ref="CC12:CC13"/>
    <mergeCell ref="CD12:CD13"/>
    <mergeCell ref="CE12:CE13"/>
    <mergeCell ref="CF14:CF15"/>
    <mergeCell ref="CG14:CG15"/>
    <mergeCell ref="CH14:CH15"/>
    <mergeCell ref="CI14:CI15"/>
    <mergeCell ref="CB14:CB15"/>
    <mergeCell ref="CC14:CC15"/>
    <mergeCell ref="CD14:CD15"/>
    <mergeCell ref="CE14:CE15"/>
    <mergeCell ref="CC16:CC17"/>
    <mergeCell ref="CD16:CD17"/>
    <mergeCell ref="CE16:CE17"/>
    <mergeCell ref="CF16:CF17"/>
    <mergeCell ref="CB16:CB17"/>
    <mergeCell ref="CI26:CI27"/>
    <mergeCell ref="CG24:CG25"/>
    <mergeCell ref="CH24:CH25"/>
    <mergeCell ref="CI24:CI25"/>
    <mergeCell ref="CH18:CH19"/>
    <mergeCell ref="CI18:CI19"/>
    <mergeCell ref="CG16:CG17"/>
    <mergeCell ref="CH16:CH17"/>
    <mergeCell ref="CI16:CI17"/>
    <mergeCell ref="BZ18:BZ19"/>
    <mergeCell ref="CA18:CA19"/>
    <mergeCell ref="CB18:CB19"/>
    <mergeCell ref="CC18:CC19"/>
    <mergeCell ref="CD18:CD19"/>
    <mergeCell ref="BY20:BY21"/>
    <mergeCell ref="BZ20:BZ21"/>
    <mergeCell ref="CA20:CA21"/>
    <mergeCell ref="CB20:CB21"/>
    <mergeCell ref="BY22:BY23"/>
    <mergeCell ref="CG18:CG19"/>
    <mergeCell ref="CF18:CF19"/>
    <mergeCell ref="CE18:CE19"/>
    <mergeCell ref="BY18:BY19"/>
    <mergeCell ref="CC22:CC23"/>
    <mergeCell ref="CD22:CD23"/>
    <mergeCell ref="CF22:CF23"/>
    <mergeCell ref="CE22:CE23"/>
    <mergeCell ref="CC20:CC21"/>
    <mergeCell ref="CD20:CD21"/>
    <mergeCell ref="CE20:CE21"/>
    <mergeCell ref="CF20:CF21"/>
    <mergeCell ref="CG28:CG29"/>
    <mergeCell ref="BY28:BY29"/>
    <mergeCell ref="BZ28:BZ29"/>
    <mergeCell ref="CA28:CA29"/>
    <mergeCell ref="CB28:CB29"/>
    <mergeCell ref="BY26:BY27"/>
    <mergeCell ref="CG22:CG23"/>
    <mergeCell ref="CH22:CH23"/>
    <mergeCell ref="CI22:CI23"/>
    <mergeCell ref="CG20:CG21"/>
    <mergeCell ref="CH20:CH21"/>
    <mergeCell ref="CI20:CI21"/>
    <mergeCell ref="BZ22:BZ23"/>
    <mergeCell ref="CA22:CA23"/>
    <mergeCell ref="CB22:CB23"/>
    <mergeCell ref="CC24:CC25"/>
    <mergeCell ref="CD24:CD25"/>
    <mergeCell ref="CE24:CE25"/>
    <mergeCell ref="CF24:CF25"/>
    <mergeCell ref="BY24:BY25"/>
    <mergeCell ref="BZ24:BZ25"/>
    <mergeCell ref="CA24:CA25"/>
    <mergeCell ref="CB24:CB25"/>
    <mergeCell ref="BZ26:BZ27"/>
    <mergeCell ref="CA26:CA27"/>
    <mergeCell ref="CB26:CB27"/>
    <mergeCell ref="CC26:CC27"/>
    <mergeCell ref="CD26:CD27"/>
    <mergeCell ref="CF26:CF27"/>
    <mergeCell ref="CE26:CE27"/>
    <mergeCell ref="CG26:CG27"/>
    <mergeCell ref="CH26:CH27"/>
    <mergeCell ref="CB32:CB33"/>
    <mergeCell ref="CG30:CG31"/>
    <mergeCell ref="CH30:CH31"/>
    <mergeCell ref="CG32:CG33"/>
    <mergeCell ref="CH32:CH33"/>
    <mergeCell ref="BX4:CI4"/>
    <mergeCell ref="CC30:CC31"/>
    <mergeCell ref="CD30:CD31"/>
    <mergeCell ref="CE30:CE31"/>
    <mergeCell ref="CF30:CF31"/>
    <mergeCell ref="CI32:CI33"/>
    <mergeCell ref="BX38:CI38"/>
    <mergeCell ref="CC32:CC33"/>
    <mergeCell ref="CD32:CD33"/>
    <mergeCell ref="CE32:CE33"/>
    <mergeCell ref="CF32:CF33"/>
    <mergeCell ref="BY32:BY33"/>
    <mergeCell ref="BZ32:BZ33"/>
    <mergeCell ref="BX32:BX33"/>
    <mergeCell ref="CA32:CA33"/>
    <mergeCell ref="CH28:CH29"/>
    <mergeCell ref="CI28:CI29"/>
    <mergeCell ref="CI30:CI31"/>
    <mergeCell ref="CC28:CC29"/>
    <mergeCell ref="CD28:CD29"/>
    <mergeCell ref="CE28:CE29"/>
    <mergeCell ref="CF28:CF29"/>
    <mergeCell ref="BY30:BY31"/>
    <mergeCell ref="BZ30:BZ31"/>
    <mergeCell ref="CA30:CA31"/>
    <mergeCell ref="CB30:CB31"/>
    <mergeCell ref="BX6:BX7"/>
    <mergeCell ref="CE42:CE43"/>
    <mergeCell ref="CC40:CC41"/>
    <mergeCell ref="CD40:CD41"/>
    <mergeCell ref="CE40:CE41"/>
    <mergeCell ref="CF40:CF41"/>
    <mergeCell ref="BY40:BY41"/>
    <mergeCell ref="BZ40:BZ41"/>
    <mergeCell ref="CA40:CA41"/>
    <mergeCell ref="CB40:CB41"/>
    <mergeCell ref="BY46:BY47"/>
    <mergeCell ref="CG40:CG41"/>
    <mergeCell ref="CH40:CH41"/>
    <mergeCell ref="CI40:CI41"/>
    <mergeCell ref="BY42:BY43"/>
    <mergeCell ref="BZ42:BZ43"/>
    <mergeCell ref="CA42:CA43"/>
    <mergeCell ref="CB42:CB43"/>
    <mergeCell ref="CC42:CC43"/>
    <mergeCell ref="CD42:CD43"/>
    <mergeCell ref="CC44:CC45"/>
    <mergeCell ref="CD44:CD45"/>
    <mergeCell ref="CE44:CE45"/>
    <mergeCell ref="CF44:CF45"/>
    <mergeCell ref="BY44:BY45"/>
    <mergeCell ref="BZ44:BZ45"/>
    <mergeCell ref="CA44:CA45"/>
    <mergeCell ref="CB44:CB45"/>
    <mergeCell ref="BZ46:BZ47"/>
    <mergeCell ref="CA46:CA47"/>
    <mergeCell ref="CB46:CB47"/>
    <mergeCell ref="CC46:CC47"/>
    <mergeCell ref="CD46:CD47"/>
    <mergeCell ref="CF46:CF47"/>
    <mergeCell ref="CE46:CE47"/>
    <mergeCell ref="CG46:CG47"/>
    <mergeCell ref="CH46:CH47"/>
    <mergeCell ref="CI46:CI47"/>
    <mergeCell ref="CG44:CG45"/>
    <mergeCell ref="CH44:CH45"/>
    <mergeCell ref="CI44:CI45"/>
    <mergeCell ref="CC48:CC49"/>
    <mergeCell ref="CD48:CD49"/>
    <mergeCell ref="CE48:CE49"/>
    <mergeCell ref="CF48:CF49"/>
    <mergeCell ref="BY48:BY49"/>
    <mergeCell ref="BZ48:BZ49"/>
    <mergeCell ref="CA48:CA49"/>
    <mergeCell ref="CB48:CB49"/>
    <mergeCell ref="CH50:CH51"/>
    <mergeCell ref="CI50:CI51"/>
    <mergeCell ref="CG48:CG49"/>
    <mergeCell ref="CH48:CH49"/>
    <mergeCell ref="CI48:CI49"/>
    <mergeCell ref="BY50:BY51"/>
    <mergeCell ref="BZ50:BZ51"/>
    <mergeCell ref="CA50:CA51"/>
    <mergeCell ref="CB50:CB51"/>
    <mergeCell ref="CC50:CC51"/>
    <mergeCell ref="BY52:BY53"/>
    <mergeCell ref="BZ52:BZ53"/>
    <mergeCell ref="CA52:CA53"/>
    <mergeCell ref="CB52:CB53"/>
    <mergeCell ref="CF50:CF51"/>
    <mergeCell ref="CG50:CG51"/>
    <mergeCell ref="CD50:CD51"/>
    <mergeCell ref="CE50:CE51"/>
    <mergeCell ref="CG52:CG53"/>
    <mergeCell ref="CH52:CH53"/>
    <mergeCell ref="CI52:CI53"/>
    <mergeCell ref="CC52:CC53"/>
    <mergeCell ref="CD52:CD53"/>
    <mergeCell ref="CE52:CE53"/>
    <mergeCell ref="CF52:CF53"/>
    <mergeCell ref="F26:F27"/>
    <mergeCell ref="F28:F29"/>
    <mergeCell ref="F30:F31"/>
    <mergeCell ref="F32:F33"/>
    <mergeCell ref="S32:S33"/>
    <mergeCell ref="T32:T33"/>
    <mergeCell ref="U32:U33"/>
    <mergeCell ref="V32:V33"/>
    <mergeCell ref="S30:S31"/>
    <mergeCell ref="T30:T31"/>
    <mergeCell ref="U30:U31"/>
    <mergeCell ref="V30:V31"/>
    <mergeCell ref="F50:F51"/>
    <mergeCell ref="F52:F53"/>
    <mergeCell ref="F40:F41"/>
    <mergeCell ref="F42:F43"/>
    <mergeCell ref="F44:F45"/>
    <mergeCell ref="V10:V11"/>
    <mergeCell ref="S16:S17"/>
    <mergeCell ref="O6:O7"/>
    <mergeCell ref="P6:P7"/>
    <mergeCell ref="Q6:Q7"/>
    <mergeCell ref="M8:M9"/>
    <mergeCell ref="N8:N9"/>
    <mergeCell ref="O8:O9"/>
    <mergeCell ref="P8:P9"/>
    <mergeCell ref="Q8:Q9"/>
    <mergeCell ref="M6:M7"/>
    <mergeCell ref="N6:N7"/>
    <mergeCell ref="Q14:Q15"/>
    <mergeCell ref="M16:M17"/>
    <mergeCell ref="N16:N17"/>
    <mergeCell ref="O16:O17"/>
    <mergeCell ref="P16:P17"/>
    <mergeCell ref="Q16:Q17"/>
    <mergeCell ref="P10:P11"/>
    <mergeCell ref="Q10:Q11"/>
    <mergeCell ref="M12:M13"/>
    <mergeCell ref="N12:N13"/>
    <mergeCell ref="O12:O13"/>
    <mergeCell ref="P12:P13"/>
    <mergeCell ref="Q12:Q13"/>
    <mergeCell ref="F20:F21"/>
    <mergeCell ref="F22:F23"/>
    <mergeCell ref="F24:F25"/>
    <mergeCell ref="K10:K11"/>
    <mergeCell ref="L30:L31"/>
    <mergeCell ref="L32:L33"/>
    <mergeCell ref="L18:L19"/>
    <mergeCell ref="L20:L21"/>
    <mergeCell ref="L22:L23"/>
    <mergeCell ref="L24:L25"/>
    <mergeCell ref="K12:K13"/>
    <mergeCell ref="K16:K17"/>
    <mergeCell ref="K20:K21"/>
    <mergeCell ref="G12:G13"/>
    <mergeCell ref="H12:H13"/>
    <mergeCell ref="I12:I13"/>
    <mergeCell ref="J12:J13"/>
    <mergeCell ref="K28:K29"/>
    <mergeCell ref="G30:G31"/>
    <mergeCell ref="H30:H31"/>
    <mergeCell ref="I30:I31"/>
    <mergeCell ref="J30:J31"/>
    <mergeCell ref="K30:K31"/>
    <mergeCell ref="G28:G29"/>
    <mergeCell ref="H28:H29"/>
    <mergeCell ref="I28:I29"/>
    <mergeCell ref="J28:J29"/>
    <mergeCell ref="K24:K25"/>
    <mergeCell ref="I22:I23"/>
    <mergeCell ref="L14:L15"/>
    <mergeCell ref="J20:J21"/>
    <mergeCell ref="G18:G19"/>
    <mergeCell ref="S4:T4"/>
    <mergeCell ref="S38:T38"/>
    <mergeCell ref="S40:S41"/>
    <mergeCell ref="T40:T41"/>
    <mergeCell ref="S42:S43"/>
    <mergeCell ref="T42:T43"/>
    <mergeCell ref="S44:S45"/>
    <mergeCell ref="S50:S51"/>
    <mergeCell ref="T50:T51"/>
    <mergeCell ref="S52:S53"/>
    <mergeCell ref="T52:T53"/>
    <mergeCell ref="S46:S47"/>
    <mergeCell ref="T46:T47"/>
    <mergeCell ref="S48:S49"/>
    <mergeCell ref="T48:T49"/>
    <mergeCell ref="S20:S21"/>
    <mergeCell ref="T20:T21"/>
    <mergeCell ref="S18:S19"/>
    <mergeCell ref="T18:T19"/>
    <mergeCell ref="S24:S25"/>
    <mergeCell ref="T24:T25"/>
    <mergeCell ref="S22:S23"/>
    <mergeCell ref="T22:T23"/>
    <mergeCell ref="S28:S29"/>
    <mergeCell ref="T28:T29"/>
    <mergeCell ref="S26:S27"/>
    <mergeCell ref="T26:T27"/>
    <mergeCell ref="S12:S13"/>
    <mergeCell ref="T12:T13"/>
    <mergeCell ref="S10:S11"/>
    <mergeCell ref="T10:T11"/>
    <mergeCell ref="T44:T45"/>
    <mergeCell ref="U42:U43"/>
    <mergeCell ref="V42:V43"/>
    <mergeCell ref="U44:U45"/>
    <mergeCell ref="V44:V45"/>
    <mergeCell ref="U2:V2"/>
    <mergeCell ref="U36:V36"/>
    <mergeCell ref="U40:U41"/>
    <mergeCell ref="V40:V41"/>
    <mergeCell ref="U38:V38"/>
    <mergeCell ref="U4:V4"/>
    <mergeCell ref="U50:U51"/>
    <mergeCell ref="V50:V51"/>
    <mergeCell ref="U52:U53"/>
    <mergeCell ref="V52:V53"/>
    <mergeCell ref="U46:U47"/>
    <mergeCell ref="V46:V47"/>
    <mergeCell ref="U48:U49"/>
    <mergeCell ref="V48:V49"/>
    <mergeCell ref="U20:U21"/>
    <mergeCell ref="V20:V21"/>
    <mergeCell ref="U18:U19"/>
    <mergeCell ref="V18:V19"/>
    <mergeCell ref="U24:U25"/>
    <mergeCell ref="V24:V25"/>
    <mergeCell ref="U22:U23"/>
    <mergeCell ref="V22:V23"/>
    <mergeCell ref="U28:U29"/>
    <mergeCell ref="V28:V29"/>
    <mergeCell ref="V26:V27"/>
    <mergeCell ref="U26:U27"/>
    <mergeCell ref="U12:U13"/>
    <mergeCell ref="V12:V13"/>
    <mergeCell ref="W4:AE4"/>
    <mergeCell ref="W6:W7"/>
    <mergeCell ref="X6:X7"/>
    <mergeCell ref="Y6:Y7"/>
    <mergeCell ref="Z6:Z7"/>
    <mergeCell ref="AA6:AA7"/>
    <mergeCell ref="AB6:AB7"/>
    <mergeCell ref="AC6:AC7"/>
    <mergeCell ref="AD6:AD7"/>
    <mergeCell ref="AE6:AE7"/>
    <mergeCell ref="AA10:AA11"/>
    <mergeCell ref="AB10:AB11"/>
    <mergeCell ref="AC10:AC11"/>
    <mergeCell ref="AD10:AD11"/>
    <mergeCell ref="W10:W11"/>
    <mergeCell ref="X10:X11"/>
    <mergeCell ref="Y10:Y11"/>
    <mergeCell ref="Z10:Z11"/>
    <mergeCell ref="AE10:AE11"/>
    <mergeCell ref="AB8:AB9"/>
    <mergeCell ref="AC8:AC9"/>
    <mergeCell ref="AE8:AE9"/>
    <mergeCell ref="AC14:AC15"/>
    <mergeCell ref="AD14:AD15"/>
    <mergeCell ref="W14:W15"/>
    <mergeCell ref="X14:X15"/>
    <mergeCell ref="Y14:Y15"/>
    <mergeCell ref="Z14:Z15"/>
    <mergeCell ref="AE14:AE15"/>
    <mergeCell ref="W16:W17"/>
    <mergeCell ref="X16:X17"/>
    <mergeCell ref="Y16:Y17"/>
    <mergeCell ref="Z16:Z17"/>
    <mergeCell ref="AA16:AA17"/>
    <mergeCell ref="AB16:AB17"/>
    <mergeCell ref="AC16:AC17"/>
    <mergeCell ref="AD16:AD17"/>
    <mergeCell ref="AE16:AE17"/>
    <mergeCell ref="AA18:AA19"/>
    <mergeCell ref="AB18:AB19"/>
    <mergeCell ref="AC18:AC19"/>
    <mergeCell ref="AD18:AD19"/>
    <mergeCell ref="W18:W19"/>
    <mergeCell ref="X18:X19"/>
    <mergeCell ref="Y18:Y19"/>
    <mergeCell ref="Z18:Z19"/>
    <mergeCell ref="AE18:AE19"/>
    <mergeCell ref="W20:W21"/>
    <mergeCell ref="X20:X21"/>
    <mergeCell ref="Y20:Y21"/>
    <mergeCell ref="Z20:Z21"/>
    <mergeCell ref="AA20:AA21"/>
    <mergeCell ref="AB20:AB21"/>
    <mergeCell ref="AC20:AC21"/>
    <mergeCell ref="AD20:AD21"/>
    <mergeCell ref="AE20:AE21"/>
    <mergeCell ref="AA22:AA23"/>
    <mergeCell ref="AB22:AB23"/>
    <mergeCell ref="AC22:AC23"/>
    <mergeCell ref="AD22:AD23"/>
    <mergeCell ref="W22:W23"/>
    <mergeCell ref="X22:X23"/>
    <mergeCell ref="Y22:Y23"/>
    <mergeCell ref="Z22:Z23"/>
    <mergeCell ref="AE22:AE23"/>
    <mergeCell ref="W24:W25"/>
    <mergeCell ref="X24:X25"/>
    <mergeCell ref="Y24:Y25"/>
    <mergeCell ref="Z24:Z25"/>
    <mergeCell ref="AA24:AA25"/>
    <mergeCell ref="AB24:AB25"/>
    <mergeCell ref="AC24:AC25"/>
    <mergeCell ref="AD24:AD25"/>
    <mergeCell ref="AE24:AE25"/>
    <mergeCell ref="AA26:AA27"/>
    <mergeCell ref="AB26:AB27"/>
    <mergeCell ref="AC26:AC27"/>
    <mergeCell ref="AD26:AD27"/>
    <mergeCell ref="W26:W27"/>
    <mergeCell ref="X26:X27"/>
    <mergeCell ref="Y26:Y27"/>
    <mergeCell ref="Z26:Z27"/>
    <mergeCell ref="AE26:AE27"/>
    <mergeCell ref="W28:W29"/>
    <mergeCell ref="X28:X29"/>
    <mergeCell ref="Y28:Y29"/>
    <mergeCell ref="Z28:Z29"/>
    <mergeCell ref="AA28:AA29"/>
    <mergeCell ref="AB28:AB29"/>
    <mergeCell ref="AC28:AC29"/>
    <mergeCell ref="AD28:AD29"/>
    <mergeCell ref="AE28:AE29"/>
    <mergeCell ref="AA30:AA31"/>
    <mergeCell ref="AB30:AB31"/>
    <mergeCell ref="AC30:AC31"/>
    <mergeCell ref="AD30:AD31"/>
    <mergeCell ref="W30:W31"/>
    <mergeCell ref="X30:X31"/>
    <mergeCell ref="Y30:Y31"/>
    <mergeCell ref="Z30:Z31"/>
    <mergeCell ref="AE30:AE31"/>
    <mergeCell ref="AA44:AA45"/>
    <mergeCell ref="AB44:AB45"/>
    <mergeCell ref="AC44:AC45"/>
    <mergeCell ref="AD44:AD45"/>
    <mergeCell ref="AE44:AE45"/>
    <mergeCell ref="W32:W33"/>
    <mergeCell ref="X32:X33"/>
    <mergeCell ref="Y32:Y33"/>
    <mergeCell ref="Z32:Z33"/>
    <mergeCell ref="AA32:AA33"/>
    <mergeCell ref="AB32:AB33"/>
    <mergeCell ref="AC32:AC33"/>
    <mergeCell ref="AD32:AD33"/>
    <mergeCell ref="AE32:AE33"/>
    <mergeCell ref="W38:AE38"/>
    <mergeCell ref="W40:W41"/>
    <mergeCell ref="X40:X41"/>
    <mergeCell ref="Y40:Y41"/>
    <mergeCell ref="Z40:Z41"/>
    <mergeCell ref="AA40:AA41"/>
    <mergeCell ref="AB40:AB41"/>
    <mergeCell ref="AC40:AC41"/>
    <mergeCell ref="AD40:AD41"/>
    <mergeCell ref="AE40:AE41"/>
    <mergeCell ref="X46:X47"/>
    <mergeCell ref="Y46:Y47"/>
    <mergeCell ref="Z46:Z47"/>
    <mergeCell ref="AE46:AE47"/>
    <mergeCell ref="W48:W49"/>
    <mergeCell ref="X48:X49"/>
    <mergeCell ref="Y48:Y49"/>
    <mergeCell ref="Z48:Z49"/>
    <mergeCell ref="AA48:AA49"/>
    <mergeCell ref="AB48:AB49"/>
    <mergeCell ref="AC48:AC49"/>
    <mergeCell ref="AD48:AD49"/>
    <mergeCell ref="AE48:AE49"/>
    <mergeCell ref="AC50:AC51"/>
    <mergeCell ref="AD50:AD51"/>
    <mergeCell ref="W50:W51"/>
    <mergeCell ref="X50:X51"/>
    <mergeCell ref="Y50:Y51"/>
    <mergeCell ref="Z50:Z51"/>
    <mergeCell ref="AA46:AA47"/>
    <mergeCell ref="AB46:AB47"/>
    <mergeCell ref="AC46:AC47"/>
    <mergeCell ref="AD46:AD47"/>
    <mergeCell ref="W46:W47"/>
    <mergeCell ref="W52:W53"/>
    <mergeCell ref="Y52:Y53"/>
    <mergeCell ref="Z52:Z53"/>
    <mergeCell ref="AA52:AA53"/>
    <mergeCell ref="AB52:AB53"/>
    <mergeCell ref="AC52:AC53"/>
    <mergeCell ref="BS6:BS7"/>
    <mergeCell ref="BU6:BU7"/>
    <mergeCell ref="BV6:BV7"/>
    <mergeCell ref="BW6:BW7"/>
    <mergeCell ref="AE50:AE51"/>
    <mergeCell ref="X52:X53"/>
    <mergeCell ref="AD52:AD53"/>
    <mergeCell ref="AE52:AE53"/>
    <mergeCell ref="AA50:AA51"/>
    <mergeCell ref="AB50:AB51"/>
    <mergeCell ref="BP10:BP11"/>
    <mergeCell ref="BP12:BP13"/>
    <mergeCell ref="BP14:BP15"/>
    <mergeCell ref="BP16:BP17"/>
    <mergeCell ref="BT40:BT41"/>
    <mergeCell ref="BT42:BT43"/>
    <mergeCell ref="BT44:BT45"/>
    <mergeCell ref="BT38:BW38"/>
    <mergeCell ref="BU40:BU41"/>
    <mergeCell ref="BV40:BV41"/>
    <mergeCell ref="BW40:BW41"/>
    <mergeCell ref="BU42:BU43"/>
    <mergeCell ref="BV42:BV43"/>
    <mergeCell ref="BW42:BW43"/>
    <mergeCell ref="BS42:BS43"/>
    <mergeCell ref="BQ44:BQ45"/>
    <mergeCell ref="BP4:BS4"/>
    <mergeCell ref="BT4:BW4"/>
    <mergeCell ref="BP6:BP7"/>
    <mergeCell ref="BT6:BT7"/>
    <mergeCell ref="BQ6:BQ7"/>
    <mergeCell ref="BR6:BR7"/>
    <mergeCell ref="BP26:BP27"/>
    <mergeCell ref="BP28:BP29"/>
    <mergeCell ref="BP30:BP31"/>
    <mergeCell ref="BP32:BP33"/>
    <mergeCell ref="BP18:BP19"/>
    <mergeCell ref="BP20:BP21"/>
    <mergeCell ref="BP22:BP23"/>
    <mergeCell ref="BP24:BP25"/>
    <mergeCell ref="BT18:BT19"/>
    <mergeCell ref="BT20:BT21"/>
    <mergeCell ref="BT22:BT23"/>
    <mergeCell ref="BT24:BT25"/>
    <mergeCell ref="BT10:BT11"/>
    <mergeCell ref="BT12:BT13"/>
    <mergeCell ref="BT14:BT15"/>
    <mergeCell ref="BT16:BT17"/>
    <mergeCell ref="BT26:BT27"/>
    <mergeCell ref="BT28:BT29"/>
    <mergeCell ref="BT30:BT31"/>
    <mergeCell ref="BT32:BT33"/>
    <mergeCell ref="BV30:BV31"/>
    <mergeCell ref="BW30:BW31"/>
    <mergeCell ref="BU32:BU33"/>
    <mergeCell ref="BV32:BV33"/>
    <mergeCell ref="BW32:BW33"/>
    <mergeCell ref="BU26:BU27"/>
    <mergeCell ref="BR44:BR45"/>
    <mergeCell ref="BS44:BS45"/>
    <mergeCell ref="BR50:BR51"/>
    <mergeCell ref="BS50:BS51"/>
    <mergeCell ref="BX44:BX45"/>
    <mergeCell ref="BX46:BX47"/>
    <mergeCell ref="BX48:BX49"/>
    <mergeCell ref="BX50:BX51"/>
    <mergeCell ref="BP42:BP43"/>
    <mergeCell ref="BP44:BP45"/>
    <mergeCell ref="BQ42:BQ43"/>
    <mergeCell ref="BR42:BR43"/>
    <mergeCell ref="BP46:BP47"/>
    <mergeCell ref="BT46:BT47"/>
    <mergeCell ref="BX52:BX53"/>
    <mergeCell ref="BP48:BP49"/>
    <mergeCell ref="BP50:BP51"/>
    <mergeCell ref="BP52:BP53"/>
    <mergeCell ref="BT52:BT53"/>
    <mergeCell ref="BU50:BU51"/>
    <mergeCell ref="BT48:BT49"/>
    <mergeCell ref="BT50:BT51"/>
    <mergeCell ref="BS48:BS49"/>
    <mergeCell ref="BQ50:BQ51"/>
    <mergeCell ref="BQ52:BQ53"/>
    <mergeCell ref="BR52:BR53"/>
    <mergeCell ref="BS52:BS53"/>
    <mergeCell ref="BQ46:BQ47"/>
    <mergeCell ref="BR46:BR47"/>
    <mergeCell ref="BS46:BS47"/>
    <mergeCell ref="BQ48:BQ49"/>
    <mergeCell ref="BR48:BR49"/>
    <mergeCell ref="BX40:BX41"/>
    <mergeCell ref="BX42:BX43"/>
    <mergeCell ref="CF42:CF43"/>
    <mergeCell ref="CG42:CG43"/>
    <mergeCell ref="CH42:CH43"/>
    <mergeCell ref="CI42:CI43"/>
    <mergeCell ref="DR14:DR15"/>
    <mergeCell ref="DS14:DS15"/>
    <mergeCell ref="DQ12:DQ13"/>
    <mergeCell ref="DR12:DR13"/>
    <mergeCell ref="DS12:DS13"/>
    <mergeCell ref="DT12:DT13"/>
    <mergeCell ref="DQ18:DQ19"/>
    <mergeCell ref="DR18:DR19"/>
    <mergeCell ref="DS18:DS19"/>
    <mergeCell ref="DT18:DT19"/>
    <mergeCell ref="DT14:DT15"/>
    <mergeCell ref="DQ16:DQ17"/>
    <mergeCell ref="DR16:DR17"/>
    <mergeCell ref="DS16:DS17"/>
    <mergeCell ref="DT16:DT17"/>
    <mergeCell ref="DQ14:DQ15"/>
    <mergeCell ref="DQ22:DQ23"/>
    <mergeCell ref="DR22:DR23"/>
    <mergeCell ref="DS22:DS23"/>
    <mergeCell ref="DT22:DT23"/>
    <mergeCell ref="DQ20:DQ21"/>
    <mergeCell ref="DR20:DR21"/>
    <mergeCell ref="DS20:DS21"/>
    <mergeCell ref="DT20:DT21"/>
    <mergeCell ref="DQ26:DQ27"/>
    <mergeCell ref="DR26:DR27"/>
    <mergeCell ref="DQ30:DQ31"/>
    <mergeCell ref="DR30:DR31"/>
    <mergeCell ref="DS30:DS31"/>
    <mergeCell ref="DT30:DT31"/>
    <mergeCell ref="DQ28:DQ29"/>
    <mergeCell ref="DR28:DR29"/>
    <mergeCell ref="DS28:DS29"/>
    <mergeCell ref="DT28:DT29"/>
    <mergeCell ref="DQ38:DT38"/>
    <mergeCell ref="DQ40:DQ41"/>
    <mergeCell ref="DR40:DR41"/>
    <mergeCell ref="DS40:DS41"/>
    <mergeCell ref="DT40:DT41"/>
    <mergeCell ref="DQ32:DQ33"/>
    <mergeCell ref="DR32:DR33"/>
    <mergeCell ref="DS32:DS33"/>
    <mergeCell ref="DT32:DT33"/>
    <mergeCell ref="DQ44:DQ45"/>
    <mergeCell ref="DR44:DR45"/>
    <mergeCell ref="DS44:DS45"/>
    <mergeCell ref="DT44:DT45"/>
    <mergeCell ref="DQ42:DQ43"/>
    <mergeCell ref="DR42:DR43"/>
    <mergeCell ref="DS42:DS43"/>
    <mergeCell ref="DT42:DT43"/>
    <mergeCell ref="DQ48:DQ49"/>
    <mergeCell ref="DR48:DR49"/>
    <mergeCell ref="DS48:DS49"/>
    <mergeCell ref="DT48:DT49"/>
    <mergeCell ref="DQ46:DQ47"/>
    <mergeCell ref="DR46:DR47"/>
    <mergeCell ref="DS46:DS47"/>
    <mergeCell ref="DT46:DT47"/>
    <mergeCell ref="DQ52:DQ53"/>
    <mergeCell ref="DR52:DR53"/>
    <mergeCell ref="DS52:DS53"/>
    <mergeCell ref="DT52:DT53"/>
    <mergeCell ref="DQ50:DQ51"/>
    <mergeCell ref="DR50:DR51"/>
    <mergeCell ref="DS50:DS51"/>
    <mergeCell ref="DT50:DT51"/>
    <mergeCell ref="DV28:DV29"/>
    <mergeCell ref="DW28:DW29"/>
    <mergeCell ref="DX28:DX29"/>
    <mergeCell ref="DU10:DU11"/>
    <mergeCell ref="DV10:DV11"/>
    <mergeCell ref="DW10:DW11"/>
    <mergeCell ref="DX10:DX11"/>
    <mergeCell ref="DV6:DV7"/>
    <mergeCell ref="DW6:DW7"/>
    <mergeCell ref="DX6:DX7"/>
    <mergeCell ref="DU14:DU15"/>
    <mergeCell ref="DV14:DV15"/>
    <mergeCell ref="DW14:DW15"/>
    <mergeCell ref="DX14:DX15"/>
    <mergeCell ref="DU12:DU13"/>
    <mergeCell ref="DV12:DV13"/>
    <mergeCell ref="DW12:DW13"/>
    <mergeCell ref="DX12:DX13"/>
    <mergeCell ref="DU18:DU19"/>
    <mergeCell ref="DV18:DV19"/>
    <mergeCell ref="DW18:DW19"/>
    <mergeCell ref="DX18:DX19"/>
    <mergeCell ref="DU16:DU17"/>
    <mergeCell ref="DV16:DV17"/>
    <mergeCell ref="DW16:DW17"/>
    <mergeCell ref="DX16:DX17"/>
    <mergeCell ref="DU32:DU33"/>
    <mergeCell ref="DV32:DV33"/>
    <mergeCell ref="DW32:DW33"/>
    <mergeCell ref="DX32:DX33"/>
    <mergeCell ref="DU30:DU31"/>
    <mergeCell ref="DY24:DY25"/>
    <mergeCell ref="DY26:DY27"/>
    <mergeCell ref="DY28:DY29"/>
    <mergeCell ref="DY10:DY11"/>
    <mergeCell ref="DY12:DY13"/>
    <mergeCell ref="DY14:DY15"/>
    <mergeCell ref="DY32:DY33"/>
    <mergeCell ref="DU22:DU23"/>
    <mergeCell ref="DV22:DV23"/>
    <mergeCell ref="DW22:DW23"/>
    <mergeCell ref="DX22:DX23"/>
    <mergeCell ref="DU20:DU21"/>
    <mergeCell ref="DV20:DV21"/>
    <mergeCell ref="DW20:DW21"/>
    <mergeCell ref="DX20:DX21"/>
    <mergeCell ref="DU26:DU27"/>
    <mergeCell ref="DV26:DV27"/>
    <mergeCell ref="DW26:DW27"/>
    <mergeCell ref="DX26:DX27"/>
    <mergeCell ref="DU24:DU25"/>
    <mergeCell ref="DV24:DV25"/>
    <mergeCell ref="DW24:DW25"/>
    <mergeCell ref="DX24:DX25"/>
    <mergeCell ref="DV30:DV31"/>
    <mergeCell ref="DW30:DW31"/>
    <mergeCell ref="DX30:DX31"/>
    <mergeCell ref="DU28:DU29"/>
    <mergeCell ref="DW48:DW49"/>
    <mergeCell ref="DX48:DX49"/>
    <mergeCell ref="DU42:DU43"/>
    <mergeCell ref="DV42:DV43"/>
    <mergeCell ref="DW42:DW43"/>
    <mergeCell ref="DU44:DU45"/>
    <mergeCell ref="DV44:DV45"/>
    <mergeCell ref="DW44:DW45"/>
    <mergeCell ref="DZ32:DZ33"/>
    <mergeCell ref="DZ8:DZ9"/>
    <mergeCell ref="DZ10:DZ11"/>
    <mergeCell ref="DZ12:DZ13"/>
    <mergeCell ref="DZ14:DZ15"/>
    <mergeCell ref="DZ16:DZ17"/>
    <mergeCell ref="DZ18:DZ19"/>
    <mergeCell ref="DZ20:DZ21"/>
    <mergeCell ref="DZ22:DZ23"/>
    <mergeCell ref="DX42:DX43"/>
    <mergeCell ref="DZ24:DZ25"/>
    <mergeCell ref="DZ26:DZ27"/>
    <mergeCell ref="DZ28:DZ29"/>
    <mergeCell ref="DZ30:DZ31"/>
    <mergeCell ref="DU38:DZ38"/>
    <mergeCell ref="DU40:DU41"/>
    <mergeCell ref="DV40:DV41"/>
    <mergeCell ref="DW40:DW41"/>
    <mergeCell ref="DX40:DX41"/>
    <mergeCell ref="DY30:DY31"/>
    <mergeCell ref="DY16:DY17"/>
    <mergeCell ref="DY18:DY19"/>
    <mergeCell ref="DY20:DY21"/>
    <mergeCell ref="DY22:DY23"/>
    <mergeCell ref="DY52:DY53"/>
    <mergeCell ref="DZ52:DZ53"/>
    <mergeCell ref="DU50:DU51"/>
    <mergeCell ref="DV50:DV51"/>
    <mergeCell ref="DW50:DW51"/>
    <mergeCell ref="DX50:DX51"/>
    <mergeCell ref="DU52:DU53"/>
    <mergeCell ref="DV52:DV53"/>
    <mergeCell ref="DW52:DW53"/>
    <mergeCell ref="DX52:DX53"/>
    <mergeCell ref="EA10:EA11"/>
    <mergeCell ref="EA12:EA13"/>
    <mergeCell ref="EA14:EA15"/>
    <mergeCell ref="DY50:DY51"/>
    <mergeCell ref="DZ50:DZ51"/>
    <mergeCell ref="DY46:DY47"/>
    <mergeCell ref="DZ46:DZ47"/>
    <mergeCell ref="DY48:DY49"/>
    <mergeCell ref="DZ48:DZ49"/>
    <mergeCell ref="DY42:DY43"/>
    <mergeCell ref="DU46:DU47"/>
    <mergeCell ref="DV46:DV47"/>
    <mergeCell ref="DW46:DW47"/>
    <mergeCell ref="DX46:DX47"/>
    <mergeCell ref="DY40:DY41"/>
    <mergeCell ref="DZ40:DZ41"/>
    <mergeCell ref="DY44:DY45"/>
    <mergeCell ref="DZ44:DZ45"/>
    <mergeCell ref="DZ42:DZ43"/>
    <mergeCell ref="DX44:DX45"/>
    <mergeCell ref="DU48:DU49"/>
    <mergeCell ref="DV48:DV49"/>
    <mergeCell ref="EB24:EB25"/>
    <mergeCell ref="EA24:EA25"/>
    <mergeCell ref="EA26:EA27"/>
    <mergeCell ref="EA28:EA29"/>
    <mergeCell ref="EA20:EA21"/>
    <mergeCell ref="EA22:EA23"/>
    <mergeCell ref="EB26:EB27"/>
    <mergeCell ref="EB28:EB29"/>
    <mergeCell ref="EB30:EB31"/>
    <mergeCell ref="EB32:EB33"/>
    <mergeCell ref="EA32:EA33"/>
    <mergeCell ref="EB10:EB11"/>
    <mergeCell ref="EB12:EB13"/>
    <mergeCell ref="EB14:EB15"/>
    <mergeCell ref="EB16:EB17"/>
    <mergeCell ref="EB18:EB19"/>
    <mergeCell ref="EB20:EB21"/>
    <mergeCell ref="EB22:EB23"/>
    <mergeCell ref="EB42:EB43"/>
    <mergeCell ref="EA44:EA45"/>
    <mergeCell ref="EB44:EB45"/>
    <mergeCell ref="EA38:EB38"/>
    <mergeCell ref="EA40:EA41"/>
    <mergeCell ref="EB40:EB41"/>
    <mergeCell ref="EB50:EB51"/>
    <mergeCell ref="EA52:EA53"/>
    <mergeCell ref="EB52:EB53"/>
    <mergeCell ref="EA46:EA47"/>
    <mergeCell ref="EB46:EB47"/>
    <mergeCell ref="EA48:EA49"/>
    <mergeCell ref="EB48:EB49"/>
    <mergeCell ref="CJ4:CM4"/>
    <mergeCell ref="CJ6:CJ7"/>
    <mergeCell ref="CK6:CK7"/>
    <mergeCell ref="CL6:CL7"/>
    <mergeCell ref="CM6:CM7"/>
    <mergeCell ref="EA50:EA51"/>
    <mergeCell ref="EA42:EA43"/>
    <mergeCell ref="EA30:EA31"/>
    <mergeCell ref="EA16:EA17"/>
    <mergeCell ref="EA18:EA19"/>
    <mergeCell ref="CJ10:CJ11"/>
    <mergeCell ref="CK10:CK11"/>
    <mergeCell ref="CL10:CL11"/>
    <mergeCell ref="CM10:CM11"/>
    <mergeCell ref="CJ8:CJ9"/>
    <mergeCell ref="CK8:CK9"/>
    <mergeCell ref="CL8:CL9"/>
    <mergeCell ref="CM8:CM9"/>
    <mergeCell ref="CJ14:CJ15"/>
    <mergeCell ref="CK14:CK15"/>
    <mergeCell ref="CL14:CL15"/>
    <mergeCell ref="CM14:CM15"/>
    <mergeCell ref="CJ12:CJ13"/>
    <mergeCell ref="CK12:CK13"/>
    <mergeCell ref="CL12:CL13"/>
    <mergeCell ref="CM12:CM13"/>
    <mergeCell ref="CJ18:CJ19"/>
    <mergeCell ref="CK18:CK19"/>
    <mergeCell ref="CL18:CL19"/>
    <mergeCell ref="CM18:CM19"/>
    <mergeCell ref="CJ16:CJ17"/>
    <mergeCell ref="CK16:CK17"/>
    <mergeCell ref="CL16:CL17"/>
    <mergeCell ref="CM16:CM17"/>
    <mergeCell ref="CJ22:CJ23"/>
    <mergeCell ref="CK22:CK23"/>
    <mergeCell ref="CL22:CL23"/>
    <mergeCell ref="CM22:CM23"/>
    <mergeCell ref="CJ20:CJ21"/>
    <mergeCell ref="CK20:CK21"/>
    <mergeCell ref="CL20:CL21"/>
    <mergeCell ref="CM20:CM21"/>
    <mergeCell ref="CJ26:CJ27"/>
    <mergeCell ref="CK26:CK27"/>
    <mergeCell ref="CL26:CL27"/>
    <mergeCell ref="CM26:CM27"/>
    <mergeCell ref="CJ24:CJ25"/>
    <mergeCell ref="CK24:CK25"/>
    <mergeCell ref="CL24:CL25"/>
    <mergeCell ref="CM24:CM25"/>
    <mergeCell ref="CJ30:CJ31"/>
    <mergeCell ref="CK30:CK31"/>
    <mergeCell ref="CL30:CL31"/>
    <mergeCell ref="CM30:CM31"/>
    <mergeCell ref="CJ28:CJ29"/>
    <mergeCell ref="CK28:CK29"/>
    <mergeCell ref="CL28:CL29"/>
    <mergeCell ref="CM28:CM29"/>
    <mergeCell ref="CJ38:CM38"/>
    <mergeCell ref="CJ40:CJ41"/>
    <mergeCell ref="CK40:CK41"/>
    <mergeCell ref="CL40:CL41"/>
    <mergeCell ref="CM40:CM41"/>
    <mergeCell ref="CJ32:CJ33"/>
    <mergeCell ref="CK32:CK33"/>
    <mergeCell ref="CL32:CL33"/>
    <mergeCell ref="CM32:CM33"/>
    <mergeCell ref="CJ44:CJ45"/>
    <mergeCell ref="CK44:CK45"/>
    <mergeCell ref="CL44:CL45"/>
    <mergeCell ref="CM44:CM45"/>
    <mergeCell ref="CJ42:CJ43"/>
    <mergeCell ref="CK42:CK43"/>
    <mergeCell ref="CL42:CL43"/>
    <mergeCell ref="CM42:CM43"/>
    <mergeCell ref="CJ48:CJ49"/>
    <mergeCell ref="CK48:CK49"/>
    <mergeCell ref="CL48:CL49"/>
    <mergeCell ref="CM48:CM49"/>
    <mergeCell ref="CJ46:CJ47"/>
    <mergeCell ref="CK46:CK47"/>
    <mergeCell ref="CL46:CL47"/>
    <mergeCell ref="CM46:CM47"/>
    <mergeCell ref="CJ52:CJ53"/>
    <mergeCell ref="CK52:CK53"/>
    <mergeCell ref="CL52:CL53"/>
    <mergeCell ref="CM52:CM53"/>
    <mergeCell ref="CJ50:CJ51"/>
    <mergeCell ref="CK50:CK51"/>
    <mergeCell ref="CL50:CL51"/>
    <mergeCell ref="CM50:CM51"/>
    <mergeCell ref="CN4:CS4"/>
    <mergeCell ref="CN6:CN7"/>
    <mergeCell ref="CO6:CO7"/>
    <mergeCell ref="CP6:CP7"/>
    <mergeCell ref="CQ6:CQ7"/>
    <mergeCell ref="CR6:CR7"/>
    <mergeCell ref="CS6:CS7"/>
    <mergeCell ref="CN12:CN13"/>
    <mergeCell ref="CO12:CO13"/>
    <mergeCell ref="CP12:CP13"/>
    <mergeCell ref="CQ12:CQ13"/>
    <mergeCell ref="CN10:CN11"/>
    <mergeCell ref="CO10:CO11"/>
    <mergeCell ref="CP10:CP11"/>
    <mergeCell ref="CQ10:CQ11"/>
    <mergeCell ref="CR10:CR11"/>
    <mergeCell ref="CS10:CS11"/>
    <mergeCell ref="CR12:CR13"/>
    <mergeCell ref="CS12:CS13"/>
    <mergeCell ref="CR14:CR15"/>
    <mergeCell ref="CS14:CS15"/>
    <mergeCell ref="CR16:CR17"/>
    <mergeCell ref="CS16:CS17"/>
    <mergeCell ref="CN14:CN15"/>
    <mergeCell ref="CO14:CO15"/>
    <mergeCell ref="CN16:CN17"/>
    <mergeCell ref="CO16:CO17"/>
    <mergeCell ref="CP16:CP17"/>
    <mergeCell ref="CQ16:CQ17"/>
    <mergeCell ref="CP14:CP15"/>
    <mergeCell ref="CQ14:CQ15"/>
    <mergeCell ref="CN20:CN21"/>
    <mergeCell ref="CO20:CO21"/>
    <mergeCell ref="CP20:CP21"/>
    <mergeCell ref="CQ20:CQ21"/>
    <mergeCell ref="CN18:CN19"/>
    <mergeCell ref="CO18:CO19"/>
    <mergeCell ref="CP18:CP19"/>
    <mergeCell ref="CQ18:CQ19"/>
    <mergeCell ref="CR18:CR19"/>
    <mergeCell ref="CS18:CS19"/>
    <mergeCell ref="CR20:CR21"/>
    <mergeCell ref="CS20:CS21"/>
    <mergeCell ref="CR22:CR23"/>
    <mergeCell ref="CS22:CS23"/>
    <mergeCell ref="CR24:CR25"/>
    <mergeCell ref="CS24:CS25"/>
    <mergeCell ref="CN22:CN23"/>
    <mergeCell ref="CO22:CO23"/>
    <mergeCell ref="CN24:CN25"/>
    <mergeCell ref="CO24:CO25"/>
    <mergeCell ref="CP24:CP25"/>
    <mergeCell ref="CQ24:CQ25"/>
    <mergeCell ref="CP22:CP23"/>
    <mergeCell ref="CQ22:CQ23"/>
    <mergeCell ref="CN28:CN29"/>
    <mergeCell ref="CO28:CO29"/>
    <mergeCell ref="CP28:CP29"/>
    <mergeCell ref="CQ28:CQ29"/>
    <mergeCell ref="CN26:CN27"/>
    <mergeCell ref="CO26:CO27"/>
    <mergeCell ref="CP26:CP27"/>
    <mergeCell ref="CQ26:CQ27"/>
    <mergeCell ref="CR26:CR27"/>
    <mergeCell ref="CS26:CS27"/>
    <mergeCell ref="CR28:CR29"/>
    <mergeCell ref="CS28:CS29"/>
    <mergeCell ref="CR30:CR31"/>
    <mergeCell ref="CS30:CS31"/>
    <mergeCell ref="CR32:CR33"/>
    <mergeCell ref="CS32:CS33"/>
    <mergeCell ref="CN30:CN31"/>
    <mergeCell ref="CO30:CO31"/>
    <mergeCell ref="CN32:CN33"/>
    <mergeCell ref="CO32:CO33"/>
    <mergeCell ref="CP32:CP33"/>
    <mergeCell ref="CQ32:CQ33"/>
    <mergeCell ref="CP30:CP31"/>
    <mergeCell ref="CQ30:CQ31"/>
    <mergeCell ref="CN38:CS38"/>
    <mergeCell ref="CN40:CN41"/>
    <mergeCell ref="CO40:CO41"/>
    <mergeCell ref="CP40:CP41"/>
    <mergeCell ref="CQ40:CQ41"/>
    <mergeCell ref="CR40:CR41"/>
    <mergeCell ref="CS40:CS41"/>
    <mergeCell ref="CN42:CN43"/>
    <mergeCell ref="CO42:CO43"/>
    <mergeCell ref="CP42:CP43"/>
    <mergeCell ref="CQ42:CQ43"/>
    <mergeCell ref="CN44:CN45"/>
    <mergeCell ref="CO44:CO45"/>
    <mergeCell ref="CP44:CP45"/>
    <mergeCell ref="CQ44:CQ45"/>
    <mergeCell ref="CN46:CN47"/>
    <mergeCell ref="CO46:CO47"/>
    <mergeCell ref="CP46:CP47"/>
    <mergeCell ref="CQ46:CQ47"/>
    <mergeCell ref="CR44:CR45"/>
    <mergeCell ref="CS44:CS45"/>
    <mergeCell ref="CP52:CP53"/>
    <mergeCell ref="CQ52:CQ53"/>
    <mergeCell ref="CN48:CN49"/>
    <mergeCell ref="CO48:CO49"/>
    <mergeCell ref="CP48:CP49"/>
    <mergeCell ref="CQ48:CQ49"/>
    <mergeCell ref="CR42:CR43"/>
    <mergeCell ref="CS42:CS43"/>
    <mergeCell ref="CR52:CR53"/>
    <mergeCell ref="CS52:CS53"/>
    <mergeCell ref="CN50:CN51"/>
    <mergeCell ref="CO50:CO51"/>
    <mergeCell ref="CP50:CP51"/>
    <mergeCell ref="CQ50:CQ51"/>
    <mergeCell ref="CN52:CN53"/>
    <mergeCell ref="CO52:CO53"/>
    <mergeCell ref="CT14:CT15"/>
    <mergeCell ref="CU14:CU15"/>
    <mergeCell ref="CT10:CT11"/>
    <mergeCell ref="CU10:CU11"/>
    <mergeCell ref="CR50:CR51"/>
    <mergeCell ref="CS50:CS51"/>
    <mergeCell ref="CR46:CR47"/>
    <mergeCell ref="CS46:CS47"/>
    <mergeCell ref="CR48:CR49"/>
    <mergeCell ref="CS48:CS49"/>
    <mergeCell ref="CT20:CT21"/>
    <mergeCell ref="CU20:CU21"/>
    <mergeCell ref="CT22:CT23"/>
    <mergeCell ref="CU22:CU23"/>
    <mergeCell ref="CT16:CT17"/>
    <mergeCell ref="CU16:CU17"/>
    <mergeCell ref="CT18:CT19"/>
    <mergeCell ref="CU18:CU19"/>
    <mergeCell ref="CT28:CT29"/>
    <mergeCell ref="CU28:CU29"/>
    <mergeCell ref="CT30:CT31"/>
    <mergeCell ref="CU30:CU31"/>
    <mergeCell ref="CT24:CT25"/>
    <mergeCell ref="CU24:CU25"/>
    <mergeCell ref="CT26:CT27"/>
    <mergeCell ref="CU26:CU27"/>
    <mergeCell ref="CT42:CT43"/>
    <mergeCell ref="CU42:CU43"/>
    <mergeCell ref="CT44:CT45"/>
    <mergeCell ref="CU44:CU45"/>
    <mergeCell ref="CT32:CT33"/>
    <mergeCell ref="CU32:CU33"/>
    <mergeCell ref="CT40:CT41"/>
    <mergeCell ref="CU40:CU41"/>
    <mergeCell ref="CT38:CW38"/>
    <mergeCell ref="CV40:CV41"/>
    <mergeCell ref="CT50:CT51"/>
    <mergeCell ref="CU50:CU51"/>
    <mergeCell ref="CT52:CT53"/>
    <mergeCell ref="CU52:CU53"/>
    <mergeCell ref="CT46:CT47"/>
    <mergeCell ref="CU46:CU47"/>
    <mergeCell ref="CT48:CT49"/>
    <mergeCell ref="CU48:CU49"/>
    <mergeCell ref="EO6:EO7"/>
    <mergeCell ref="CT6:CT7"/>
    <mergeCell ref="CU6:CU7"/>
    <mergeCell ref="EA4:EB4"/>
    <mergeCell ref="EB6:EB7"/>
    <mergeCell ref="EA6:EA7"/>
    <mergeCell ref="DU6:DU7"/>
    <mergeCell ref="DU4:DZ4"/>
    <mergeCell ref="DZ6:DZ7"/>
    <mergeCell ref="DY6:DY7"/>
    <mergeCell ref="CV10:CV11"/>
    <mergeCell ref="CW10:CW11"/>
    <mergeCell ref="CV12:CV13"/>
    <mergeCell ref="CW12:CW13"/>
    <mergeCell ref="CT4:CW4"/>
    <mergeCell ref="CV6:CV7"/>
    <mergeCell ref="CW6:CW7"/>
    <mergeCell ref="CT12:CT13"/>
    <mergeCell ref="CU12:CU13"/>
    <mergeCell ref="CW8:CW9"/>
    <mergeCell ref="CV18:CV19"/>
    <mergeCell ref="CW18:CW19"/>
    <mergeCell ref="CV20:CV21"/>
    <mergeCell ref="CW20:CW21"/>
    <mergeCell ref="CV14:CV15"/>
    <mergeCell ref="CW14:CW15"/>
    <mergeCell ref="CV16:CV17"/>
    <mergeCell ref="CW16:CW17"/>
    <mergeCell ref="CV26:CV27"/>
    <mergeCell ref="CW26:CW27"/>
    <mergeCell ref="CV28:CV29"/>
    <mergeCell ref="CW28:CW29"/>
    <mergeCell ref="CV22:CV23"/>
    <mergeCell ref="CW22:CW23"/>
    <mergeCell ref="CV24:CV25"/>
    <mergeCell ref="CW24:CW25"/>
    <mergeCell ref="CV42:CV43"/>
    <mergeCell ref="CW42:CW43"/>
    <mergeCell ref="CV44:CV45"/>
    <mergeCell ref="CW44:CW45"/>
    <mergeCell ref="CV30:CV31"/>
    <mergeCell ref="CW30:CW31"/>
    <mergeCell ref="CV32:CV33"/>
    <mergeCell ref="CW32:CW33"/>
    <mergeCell ref="CW40:CW41"/>
    <mergeCell ref="CV50:CV51"/>
    <mergeCell ref="CW50:CW51"/>
    <mergeCell ref="CV52:CV53"/>
    <mergeCell ref="CW52:CW53"/>
    <mergeCell ref="CV46:CV47"/>
    <mergeCell ref="CW46:CW47"/>
    <mergeCell ref="CV48:CV49"/>
    <mergeCell ref="CW48:CW49"/>
    <mergeCell ref="EM14:EM15"/>
    <mergeCell ref="EN14:EN15"/>
    <mergeCell ref="EH16:EH17"/>
    <mergeCell ref="EH20:EH21"/>
    <mergeCell ref="EH24:EH25"/>
    <mergeCell ref="EJ32:EJ33"/>
    <mergeCell ref="EC30:EC31"/>
    <mergeCell ref="EG30:EG31"/>
    <mergeCell ref="EG32:EG33"/>
    <mergeCell ref="ED30:ED31"/>
    <mergeCell ref="EE30:EE31"/>
    <mergeCell ref="EF30:EF31"/>
    <mergeCell ref="EC32:EC33"/>
    <mergeCell ref="EC38:EF38"/>
    <mergeCell ref="EG38:EJ38"/>
    <mergeCell ref="EC40:EC41"/>
    <mergeCell ref="ED40:ED41"/>
    <mergeCell ref="EC4:EF4"/>
    <mergeCell ref="EG4:EJ4"/>
    <mergeCell ref="EI6:EI7"/>
    <mergeCell ref="EJ6:EJ7"/>
    <mergeCell ref="EL12:EL13"/>
    <mergeCell ref="EL14:EL15"/>
    <mergeCell ref="ED12:ED13"/>
    <mergeCell ref="EL4:ES4"/>
    <mergeCell ref="EL38:ES38"/>
    <mergeCell ref="EL18:EL19"/>
    <mergeCell ref="EL20:EL21"/>
    <mergeCell ref="EL22:EL23"/>
    <mergeCell ref="EL24:EL25"/>
    <mergeCell ref="EL26:EL27"/>
    <mergeCell ref="EL28:EL29"/>
    <mergeCell ref="EL30:EL31"/>
    <mergeCell ref="EL32:EL33"/>
    <mergeCell ref="EM18:EM19"/>
    <mergeCell ref="EL16:EL17"/>
    <mergeCell ref="ED18:ED19"/>
    <mergeCell ref="EE18:EE19"/>
    <mergeCell ref="EF18:EF19"/>
    <mergeCell ref="ED16:ED17"/>
    <mergeCell ref="EE16:EE17"/>
    <mergeCell ref="EF16:EF17"/>
    <mergeCell ref="EH18:EH19"/>
    <mergeCell ref="EI18:EI19"/>
    <mergeCell ref="EJ18:EJ19"/>
    <mergeCell ref="EN6:EN7"/>
    <mergeCell ref="EM8:EM9"/>
    <mergeCell ref="EN8:EN9"/>
    <mergeCell ref="EM10:EM11"/>
    <mergeCell ref="EN10:EN11"/>
    <mergeCell ref="EL6:EL7"/>
    <mergeCell ref="EL8:EL9"/>
    <mergeCell ref="EL10:EL11"/>
    <mergeCell ref="EM6:EM7"/>
    <mergeCell ref="ED10:ED11"/>
    <mergeCell ref="ED26:ED27"/>
    <mergeCell ref="EE26:EE27"/>
    <mergeCell ref="EF26:EF27"/>
    <mergeCell ref="ED24:ED25"/>
    <mergeCell ref="EE24:EE25"/>
    <mergeCell ref="EF24:EF25"/>
    <mergeCell ref="ED20:ED21"/>
    <mergeCell ref="EE10:EE11"/>
    <mergeCell ref="EF10:EF11"/>
    <mergeCell ref="ED6:ED7"/>
    <mergeCell ref="EE6:EE7"/>
    <mergeCell ref="EF6:EF7"/>
    <mergeCell ref="ED8:ED9"/>
    <mergeCell ref="EE8:EE9"/>
    <mergeCell ref="EF8:EF9"/>
    <mergeCell ref="ED22:ED23"/>
    <mergeCell ref="EE22:EE23"/>
    <mergeCell ref="EF22:EF23"/>
    <mergeCell ref="EF12:EF13"/>
    <mergeCell ref="ED14:ED15"/>
    <mergeCell ref="EE14:EE15"/>
    <mergeCell ref="EF14:EF15"/>
    <mergeCell ref="EE12:EE13"/>
    <mergeCell ref="EH6:EH7"/>
    <mergeCell ref="EH8:EH9"/>
    <mergeCell ref="EH12:EH13"/>
    <mergeCell ref="EH10:EH11"/>
    <mergeCell ref="EI10:EI11"/>
    <mergeCell ref="EJ10:EJ11"/>
    <mergeCell ref="EI12:EI13"/>
    <mergeCell ref="EJ12:EJ13"/>
    <mergeCell ref="ED32:ED33"/>
    <mergeCell ref="EE32:EE33"/>
    <mergeCell ref="EF32:EF33"/>
    <mergeCell ref="EH28:EH29"/>
    <mergeCell ref="EE28:EE29"/>
    <mergeCell ref="EI20:EI21"/>
    <mergeCell ref="EJ20:EJ21"/>
    <mergeCell ref="EH22:EH23"/>
    <mergeCell ref="EI22:EI23"/>
    <mergeCell ref="EJ22:EJ23"/>
    <mergeCell ref="EH14:EH15"/>
    <mergeCell ref="EI14:EI15"/>
    <mergeCell ref="EJ14:EJ15"/>
    <mergeCell ref="EI16:EI17"/>
    <mergeCell ref="EJ16:EJ17"/>
    <mergeCell ref="EI28:EI29"/>
    <mergeCell ref="EJ28:EJ29"/>
    <mergeCell ref="EH30:EH31"/>
    <mergeCell ref="EI30:EI31"/>
    <mergeCell ref="EJ30:EJ31"/>
    <mergeCell ref="EI24:EI25"/>
    <mergeCell ref="EJ24:EJ25"/>
    <mergeCell ref="EH26:EH27"/>
    <mergeCell ref="EI26:EI27"/>
    <mergeCell ref="EJ26:EJ27"/>
    <mergeCell ref="EH32:EH33"/>
    <mergeCell ref="EI32:EI33"/>
    <mergeCell ref="EG6:EG7"/>
    <mergeCell ref="EG10:EG11"/>
    <mergeCell ref="EG12:EG13"/>
    <mergeCell ref="EG14:EG15"/>
    <mergeCell ref="EG16:EG17"/>
    <mergeCell ref="EG18:EG19"/>
    <mergeCell ref="EG20:EG21"/>
    <mergeCell ref="EC20:EC21"/>
    <mergeCell ref="EC22:EC23"/>
    <mergeCell ref="EG22:EG23"/>
    <mergeCell ref="EG24:EG25"/>
    <mergeCell ref="EG26:EG27"/>
    <mergeCell ref="EG28:EG29"/>
    <mergeCell ref="EF28:EF29"/>
    <mergeCell ref="ED28:ED29"/>
    <mergeCell ref="EE20:EE21"/>
    <mergeCell ref="EF20:EF21"/>
    <mergeCell ref="EC6:EC7"/>
    <mergeCell ref="EC10:EC11"/>
    <mergeCell ref="EC12:EC13"/>
    <mergeCell ref="EC14:EC15"/>
    <mergeCell ref="EC16:EC17"/>
    <mergeCell ref="EC18:EC19"/>
    <mergeCell ref="EC24:EC25"/>
    <mergeCell ref="EC26:EC27"/>
    <mergeCell ref="EC28:EC29"/>
    <mergeCell ref="EE40:EE41"/>
    <mergeCell ref="EF40:EF41"/>
    <mergeCell ref="EG40:EG41"/>
    <mergeCell ref="EH40:EH41"/>
    <mergeCell ref="EI40:EI41"/>
    <mergeCell ref="EJ40:EJ41"/>
    <mergeCell ref="EC42:EC43"/>
    <mergeCell ref="ED42:ED43"/>
    <mergeCell ref="EE42:EE43"/>
    <mergeCell ref="EF42:EF43"/>
    <mergeCell ref="EG42:EG43"/>
    <mergeCell ref="EH42:EH43"/>
    <mergeCell ref="EI42:EI43"/>
    <mergeCell ref="EJ42:EJ43"/>
    <mergeCell ref="EG44:EG45"/>
    <mergeCell ref="EH44:EH45"/>
    <mergeCell ref="EI44:EI45"/>
    <mergeCell ref="EJ44:EJ45"/>
    <mergeCell ref="EC44:EC45"/>
    <mergeCell ref="ED44:ED45"/>
    <mergeCell ref="EE44:EE45"/>
    <mergeCell ref="EF44:EF45"/>
    <mergeCell ref="EG46:EG47"/>
    <mergeCell ref="EH46:EH47"/>
    <mergeCell ref="EI46:EI47"/>
    <mergeCell ref="EJ46:EJ47"/>
    <mergeCell ref="EC46:EC47"/>
    <mergeCell ref="ED46:ED47"/>
    <mergeCell ref="EE46:EE47"/>
    <mergeCell ref="EF46:EF47"/>
    <mergeCell ref="EG48:EG49"/>
    <mergeCell ref="EH48:EH49"/>
    <mergeCell ref="EI48:EI49"/>
    <mergeCell ref="EJ48:EJ49"/>
    <mergeCell ref="EC48:EC49"/>
    <mergeCell ref="ED48:ED49"/>
    <mergeCell ref="EE48:EE49"/>
    <mergeCell ref="EF48:EF49"/>
    <mergeCell ref="EG50:EG51"/>
    <mergeCell ref="EH50:EH51"/>
    <mergeCell ref="EI50:EI51"/>
    <mergeCell ref="EJ50:EJ51"/>
    <mergeCell ref="EC50:EC51"/>
    <mergeCell ref="ED50:ED51"/>
    <mergeCell ref="EE50:EE51"/>
    <mergeCell ref="EF50:EF51"/>
    <mergeCell ref="EG52:EG53"/>
    <mergeCell ref="EH52:EH53"/>
    <mergeCell ref="EI52:EI53"/>
    <mergeCell ref="EJ52:EJ53"/>
    <mergeCell ref="EC52:EC53"/>
    <mergeCell ref="ED52:ED53"/>
    <mergeCell ref="EE52:EE53"/>
    <mergeCell ref="EF52:EF53"/>
    <mergeCell ref="EP8:EP9"/>
    <mergeCell ref="EQ8:EQ9"/>
    <mergeCell ref="ER8:ER9"/>
    <mergeCell ref="ES8:ES9"/>
    <mergeCell ref="EP6:EP7"/>
    <mergeCell ref="EQ6:EQ7"/>
    <mergeCell ref="ER6:ER7"/>
    <mergeCell ref="ES6:ES7"/>
    <mergeCell ref="EQ12:EQ13"/>
    <mergeCell ref="ER12:ER13"/>
    <mergeCell ref="ES12:ES13"/>
    <mergeCell ref="EO10:EO11"/>
    <mergeCell ref="EP10:EP11"/>
    <mergeCell ref="EQ10:EQ11"/>
    <mergeCell ref="ER10:ER11"/>
    <mergeCell ref="EM16:EM17"/>
    <mergeCell ref="EN16:EN17"/>
    <mergeCell ref="EO16:EO17"/>
    <mergeCell ref="EP16:EP17"/>
    <mergeCell ref="ER14:ER15"/>
    <mergeCell ref="ES10:ES11"/>
    <mergeCell ref="EM12:EM13"/>
    <mergeCell ref="EN12:EN13"/>
    <mergeCell ref="EO12:EO13"/>
    <mergeCell ref="EP12:EP13"/>
    <mergeCell ref="ES14:ES15"/>
    <mergeCell ref="EQ16:EQ17"/>
    <mergeCell ref="ER16:ER17"/>
    <mergeCell ref="ES16:ES17"/>
    <mergeCell ref="EO14:EO15"/>
    <mergeCell ref="EP14:EP15"/>
    <mergeCell ref="EQ14:EQ15"/>
    <mergeCell ref="EQ20:EQ21"/>
    <mergeCell ref="ER20:ER21"/>
    <mergeCell ref="ES20:ES21"/>
    <mergeCell ref="EN18:EN19"/>
    <mergeCell ref="EO18:EO19"/>
    <mergeCell ref="EP18:EP19"/>
    <mergeCell ref="EQ18:EQ19"/>
    <mergeCell ref="EM22:EM23"/>
    <mergeCell ref="EN22:EN23"/>
    <mergeCell ref="EO22:EO23"/>
    <mergeCell ref="EP22:EP23"/>
    <mergeCell ref="ER18:ER19"/>
    <mergeCell ref="ES18:ES19"/>
    <mergeCell ref="EM20:EM21"/>
    <mergeCell ref="EN20:EN21"/>
    <mergeCell ref="EO20:EO21"/>
    <mergeCell ref="EP20:EP21"/>
    <mergeCell ref="EQ22:EQ23"/>
    <mergeCell ref="ER22:ER23"/>
    <mergeCell ref="ES22:ES23"/>
    <mergeCell ref="EM24:EM25"/>
    <mergeCell ref="EN24:EN25"/>
    <mergeCell ref="EO24:EO25"/>
    <mergeCell ref="EP24:EP25"/>
    <mergeCell ref="EQ24:EQ25"/>
    <mergeCell ref="ER24:ER25"/>
    <mergeCell ref="ES24:ES25"/>
    <mergeCell ref="ES26:ES27"/>
    <mergeCell ref="EM28:EM29"/>
    <mergeCell ref="EN28:EN29"/>
    <mergeCell ref="EO28:EO29"/>
    <mergeCell ref="EP28:EP29"/>
    <mergeCell ref="EQ28:EQ29"/>
    <mergeCell ref="ER28:ER29"/>
    <mergeCell ref="ES28:ES29"/>
    <mergeCell ref="EM26:EM27"/>
    <mergeCell ref="EN26:EN27"/>
    <mergeCell ref="EO30:EO31"/>
    <mergeCell ref="EP30:EP31"/>
    <mergeCell ref="EQ26:EQ27"/>
    <mergeCell ref="ER26:ER27"/>
    <mergeCell ref="EO26:EO27"/>
    <mergeCell ref="EP26:EP27"/>
    <mergeCell ref="EQ30:EQ31"/>
    <mergeCell ref="ER30:ER31"/>
    <mergeCell ref="ES30:ES31"/>
    <mergeCell ref="EM32:EM33"/>
    <mergeCell ref="EN32:EN33"/>
    <mergeCell ref="EO32:EO33"/>
    <mergeCell ref="EP32:EP33"/>
    <mergeCell ref="EQ32:EQ33"/>
    <mergeCell ref="ER32:ER33"/>
    <mergeCell ref="ES32:ES33"/>
    <mergeCell ref="EM30:EM31"/>
    <mergeCell ref="EN30:EN31"/>
    <mergeCell ref="EP52:EP53"/>
    <mergeCell ref="EQ52:EQ53"/>
    <mergeCell ref="ER52:ER53"/>
    <mergeCell ref="ES52:ES53"/>
    <mergeCell ref="EL52:EL53"/>
    <mergeCell ref="EM52:EM53"/>
    <mergeCell ref="EN52:EN53"/>
    <mergeCell ref="EO52:EO53"/>
    <mergeCell ref="EP40:EP41"/>
    <mergeCell ref="EQ40:EQ41"/>
    <mergeCell ref="ER40:ER41"/>
    <mergeCell ref="ES40:ES41"/>
    <mergeCell ref="EL40:EL41"/>
    <mergeCell ref="EM40:EM41"/>
    <mergeCell ref="EN40:EN41"/>
    <mergeCell ref="EO40:EO41"/>
    <mergeCell ref="EP42:EP43"/>
    <mergeCell ref="EQ42:EQ43"/>
    <mergeCell ref="ER42:ER43"/>
    <mergeCell ref="ES42:ES43"/>
    <mergeCell ref="EL42:EL43"/>
    <mergeCell ref="EM42:EM43"/>
    <mergeCell ref="EN42:EN43"/>
    <mergeCell ref="EO42:EO43"/>
    <mergeCell ref="EP44:EP45"/>
    <mergeCell ref="EQ44:EQ45"/>
    <mergeCell ref="ER44:ER45"/>
    <mergeCell ref="ES44:ES45"/>
    <mergeCell ref="EL44:EL45"/>
    <mergeCell ref="EM44:EM45"/>
    <mergeCell ref="EN44:EN45"/>
    <mergeCell ref="EO44:EO45"/>
    <mergeCell ref="EP46:EP47"/>
    <mergeCell ref="EQ46:EQ47"/>
    <mergeCell ref="ER46:ER47"/>
    <mergeCell ref="ES46:ES47"/>
    <mergeCell ref="EL46:EL47"/>
    <mergeCell ref="EM46:EM47"/>
    <mergeCell ref="EN46:EN47"/>
    <mergeCell ref="EO46:EO47"/>
    <mergeCell ref="EP48:EP49"/>
    <mergeCell ref="EQ48:EQ49"/>
    <mergeCell ref="ER48:ER49"/>
    <mergeCell ref="ES48:ES49"/>
    <mergeCell ref="EL48:EL49"/>
    <mergeCell ref="EM48:EM49"/>
    <mergeCell ref="EN48:EN49"/>
    <mergeCell ref="EO48:EO49"/>
    <mergeCell ref="EP50:EP51"/>
    <mergeCell ref="EQ50:EQ51"/>
    <mergeCell ref="ER50:ER51"/>
    <mergeCell ref="ES50:ES51"/>
    <mergeCell ref="EL50:EL51"/>
    <mergeCell ref="EM50:EM51"/>
    <mergeCell ref="EN50:EN51"/>
    <mergeCell ref="EO50:EO51"/>
    <mergeCell ref="BG8:BG9"/>
    <mergeCell ref="BH8:BH9"/>
    <mergeCell ref="BJ12:BJ13"/>
    <mergeCell ref="BG12:BG13"/>
    <mergeCell ref="BH12:BH13"/>
    <mergeCell ref="BI12:BI13"/>
    <mergeCell ref="BJ6:BJ7"/>
    <mergeCell ref="BJ16:BJ17"/>
    <mergeCell ref="BG16:BG17"/>
    <mergeCell ref="BH16:BH17"/>
    <mergeCell ref="BI16:BI17"/>
    <mergeCell ref="BJ14:BJ15"/>
    <mergeCell ref="BG14:BG15"/>
    <mergeCell ref="BH14:BH15"/>
    <mergeCell ref="BI14:BI15"/>
    <mergeCell ref="BG6:BG7"/>
    <mergeCell ref="BH6:BH7"/>
    <mergeCell ref="BI6:BI7"/>
    <mergeCell ref="BJ20:BJ21"/>
    <mergeCell ref="BG20:BG21"/>
    <mergeCell ref="BH20:BH21"/>
    <mergeCell ref="BI20:BI21"/>
    <mergeCell ref="BJ18:BJ19"/>
    <mergeCell ref="BG18:BG19"/>
    <mergeCell ref="BH18:BH19"/>
    <mergeCell ref="BI18:BI19"/>
    <mergeCell ref="BJ24:BJ25"/>
    <mergeCell ref="BG24:BG25"/>
    <mergeCell ref="BH24:BH25"/>
    <mergeCell ref="BI24:BI25"/>
    <mergeCell ref="BJ22:BJ23"/>
    <mergeCell ref="BG22:BG23"/>
    <mergeCell ref="BH22:BH23"/>
    <mergeCell ref="BI22:BI23"/>
    <mergeCell ref="BG10:BG11"/>
    <mergeCell ref="BH10:BH11"/>
    <mergeCell ref="BI10:BI11"/>
    <mergeCell ref="BJ10:BJ11"/>
    <mergeCell ref="BI46:BI47"/>
    <mergeCell ref="BJ44:BJ45"/>
    <mergeCell ref="BG44:BG45"/>
    <mergeCell ref="BH44:BH45"/>
    <mergeCell ref="BI44:BI45"/>
    <mergeCell ref="BJ28:BJ29"/>
    <mergeCell ref="BG28:BG29"/>
    <mergeCell ref="BH28:BH29"/>
    <mergeCell ref="BI28:BI29"/>
    <mergeCell ref="BJ26:BJ27"/>
    <mergeCell ref="BG26:BG27"/>
    <mergeCell ref="BH26:BH27"/>
    <mergeCell ref="BI26:BI27"/>
    <mergeCell ref="BJ32:BJ33"/>
    <mergeCell ref="BG32:BG33"/>
    <mergeCell ref="BH32:BH33"/>
    <mergeCell ref="BI32:BI33"/>
    <mergeCell ref="BJ30:BJ31"/>
    <mergeCell ref="BG30:BG31"/>
    <mergeCell ref="BH30:BH31"/>
    <mergeCell ref="BI30:BI31"/>
    <mergeCell ref="BG50:BG51"/>
    <mergeCell ref="BH50:BH51"/>
    <mergeCell ref="BI50:BI51"/>
    <mergeCell ref="BJ48:BJ49"/>
    <mergeCell ref="BG48:BG49"/>
    <mergeCell ref="BH48:BH49"/>
    <mergeCell ref="BI48:BI49"/>
    <mergeCell ref="AZ4:BC4"/>
    <mergeCell ref="BD4:BD5"/>
    <mergeCell ref="BE4:BJ4"/>
    <mergeCell ref="BJ52:BJ53"/>
    <mergeCell ref="BG52:BG53"/>
    <mergeCell ref="BH52:BH53"/>
    <mergeCell ref="BI52:BI53"/>
    <mergeCell ref="BJ50:BJ51"/>
    <mergeCell ref="BF6:BF7"/>
    <mergeCell ref="AZ8:AZ9"/>
    <mergeCell ref="BA8:BA9"/>
    <mergeCell ref="BB8:BB9"/>
    <mergeCell ref="BC8:BC9"/>
    <mergeCell ref="BD8:BD9"/>
    <mergeCell ref="BE8:BE9"/>
    <mergeCell ref="BF8:BF9"/>
    <mergeCell ref="AZ6:AZ7"/>
    <mergeCell ref="BA6:BA7"/>
    <mergeCell ref="BB10:BB11"/>
    <mergeCell ref="BC10:BC11"/>
    <mergeCell ref="BD6:BD7"/>
    <mergeCell ref="BI42:BI43"/>
    <mergeCell ref="BJ40:BJ41"/>
    <mergeCell ref="BG40:BG41"/>
    <mergeCell ref="BH40:BH41"/>
    <mergeCell ref="BE6:BE7"/>
    <mergeCell ref="BB6:BB7"/>
    <mergeCell ref="BC6:BC7"/>
    <mergeCell ref="BD10:BD11"/>
    <mergeCell ref="BE10:BE11"/>
    <mergeCell ref="BF10:BF11"/>
    <mergeCell ref="AZ12:AZ13"/>
    <mergeCell ref="BA12:BA13"/>
    <mergeCell ref="BB12:BB13"/>
    <mergeCell ref="BC12:BC13"/>
    <mergeCell ref="BD12:BD13"/>
    <mergeCell ref="BE12:BE13"/>
    <mergeCell ref="BF12:BF13"/>
    <mergeCell ref="AZ10:AZ11"/>
    <mergeCell ref="BA10:BA11"/>
    <mergeCell ref="BF14:BF15"/>
    <mergeCell ref="AZ16:AZ17"/>
    <mergeCell ref="BA16:BA17"/>
    <mergeCell ref="BB16:BB17"/>
    <mergeCell ref="BC16:BC17"/>
    <mergeCell ref="BD16:BD17"/>
    <mergeCell ref="BE16:BE17"/>
    <mergeCell ref="BF16:BF17"/>
    <mergeCell ref="AZ14:AZ15"/>
    <mergeCell ref="BA14:BA15"/>
    <mergeCell ref="BB18:BB19"/>
    <mergeCell ref="BC18:BC19"/>
    <mergeCell ref="BD14:BD15"/>
    <mergeCell ref="BE14:BE15"/>
    <mergeCell ref="BB14:BB15"/>
    <mergeCell ref="BC14:BC15"/>
    <mergeCell ref="BD18:BD19"/>
    <mergeCell ref="BE18:BE19"/>
    <mergeCell ref="BF18:BF19"/>
    <mergeCell ref="AZ20:AZ21"/>
    <mergeCell ref="BA20:BA21"/>
    <mergeCell ref="BB20:BB21"/>
    <mergeCell ref="BC20:BC21"/>
    <mergeCell ref="BD20:BD21"/>
    <mergeCell ref="BE20:BE21"/>
    <mergeCell ref="BF20:BF21"/>
    <mergeCell ref="AZ18:AZ19"/>
    <mergeCell ref="BA18:BA19"/>
    <mergeCell ref="BF22:BF23"/>
    <mergeCell ref="AZ24:AZ25"/>
    <mergeCell ref="BA24:BA25"/>
    <mergeCell ref="BB24:BB25"/>
    <mergeCell ref="BC24:BC25"/>
    <mergeCell ref="BD24:BD25"/>
    <mergeCell ref="BE24:BE25"/>
    <mergeCell ref="BF24:BF25"/>
    <mergeCell ref="AZ22:AZ23"/>
    <mergeCell ref="BA22:BA23"/>
    <mergeCell ref="BB26:BB27"/>
    <mergeCell ref="BC26:BC27"/>
    <mergeCell ref="BD22:BD23"/>
    <mergeCell ref="BE22:BE23"/>
    <mergeCell ref="BB22:BB23"/>
    <mergeCell ref="BC22:BC23"/>
    <mergeCell ref="BD26:BD27"/>
    <mergeCell ref="BE26:BE27"/>
    <mergeCell ref="BF26:BF27"/>
    <mergeCell ref="AZ28:AZ29"/>
    <mergeCell ref="BA28:BA29"/>
    <mergeCell ref="BB28:BB29"/>
    <mergeCell ref="BC28:BC29"/>
    <mergeCell ref="BD28:BD29"/>
    <mergeCell ref="BE28:BE29"/>
    <mergeCell ref="BF28:BF29"/>
    <mergeCell ref="AZ26:AZ27"/>
    <mergeCell ref="BA26:BA27"/>
    <mergeCell ref="BC32:BC33"/>
    <mergeCell ref="BD32:BD33"/>
    <mergeCell ref="BE32:BE33"/>
    <mergeCell ref="BF32:BF33"/>
    <mergeCell ref="AZ30:AZ31"/>
    <mergeCell ref="BA30:BA31"/>
    <mergeCell ref="BB30:BB31"/>
    <mergeCell ref="BC30:BC31"/>
    <mergeCell ref="BC46:BC47"/>
    <mergeCell ref="BD46:BD47"/>
    <mergeCell ref="BE46:BE47"/>
    <mergeCell ref="BF46:BF47"/>
    <mergeCell ref="AZ44:AZ45"/>
    <mergeCell ref="BA44:BA45"/>
    <mergeCell ref="AZ38:BC38"/>
    <mergeCell ref="BD38:BD39"/>
    <mergeCell ref="BE38:BJ38"/>
    <mergeCell ref="BD30:BD31"/>
    <mergeCell ref="BE30:BE31"/>
    <mergeCell ref="BF30:BF31"/>
    <mergeCell ref="AZ32:AZ33"/>
    <mergeCell ref="BA32:BA33"/>
    <mergeCell ref="BB32:BB33"/>
    <mergeCell ref="BF40:BF41"/>
    <mergeCell ref="AZ42:AZ43"/>
    <mergeCell ref="BA42:BA43"/>
    <mergeCell ref="BB42:BB43"/>
    <mergeCell ref="BC42:BC43"/>
    <mergeCell ref="BD42:BD43"/>
    <mergeCell ref="BE42:BE43"/>
    <mergeCell ref="BF42:BF43"/>
    <mergeCell ref="AZ40:AZ41"/>
    <mergeCell ref="BA40:BA41"/>
    <mergeCell ref="BJ42:BJ43"/>
    <mergeCell ref="BG42:BG43"/>
    <mergeCell ref="BH42:BH43"/>
    <mergeCell ref="BI40:BI41"/>
    <mergeCell ref="BJ46:BJ47"/>
    <mergeCell ref="BG46:BG47"/>
    <mergeCell ref="BH46:BH47"/>
    <mergeCell ref="BF48:BF49"/>
    <mergeCell ref="AZ50:AZ51"/>
    <mergeCell ref="BA50:BA51"/>
    <mergeCell ref="BB50:BB51"/>
    <mergeCell ref="BC50:BC51"/>
    <mergeCell ref="BD50:BD51"/>
    <mergeCell ref="BE50:BE51"/>
    <mergeCell ref="BF50:BF51"/>
    <mergeCell ref="AZ48:AZ49"/>
    <mergeCell ref="BA48:BA49"/>
    <mergeCell ref="AZ52:AZ53"/>
    <mergeCell ref="BA52:BA53"/>
    <mergeCell ref="BB52:BB53"/>
    <mergeCell ref="BC52:BC53"/>
    <mergeCell ref="BD48:BD49"/>
    <mergeCell ref="BE48:BE49"/>
    <mergeCell ref="BB48:BB49"/>
    <mergeCell ref="BC48:BC49"/>
    <mergeCell ref="BD52:BD53"/>
    <mergeCell ref="BE52:BE53"/>
    <mergeCell ref="BF52:BF53"/>
    <mergeCell ref="BM6:BM7"/>
    <mergeCell ref="BL6:BL7"/>
    <mergeCell ref="BK10:BK11"/>
    <mergeCell ref="BL10:BL11"/>
    <mergeCell ref="BM10:BM11"/>
    <mergeCell ref="BK48:BK49"/>
    <mergeCell ref="BL48:BL49"/>
    <mergeCell ref="BK20:BK21"/>
    <mergeCell ref="BL20:BL21"/>
    <mergeCell ref="BN6:BN7"/>
    <mergeCell ref="BO6:BO7"/>
    <mergeCell ref="BK8:BK9"/>
    <mergeCell ref="BL8:BL9"/>
    <mergeCell ref="BM8:BM9"/>
    <mergeCell ref="BN8:BN9"/>
    <mergeCell ref="BO8:BO9"/>
    <mergeCell ref="BK6:BK7"/>
    <mergeCell ref="BN10:BN11"/>
    <mergeCell ref="BO14:BO15"/>
    <mergeCell ref="BK12:BK13"/>
    <mergeCell ref="BL12:BL13"/>
    <mergeCell ref="BM12:BM13"/>
    <mergeCell ref="BN12:BN13"/>
    <mergeCell ref="BO10:BO11"/>
    <mergeCell ref="BO12:BO13"/>
    <mergeCell ref="BO16:BO17"/>
    <mergeCell ref="BM26:BM27"/>
    <mergeCell ref="BN26:BN27"/>
    <mergeCell ref="BO24:BO25"/>
    <mergeCell ref="BK22:BK23"/>
    <mergeCell ref="BL22:BL23"/>
    <mergeCell ref="BK24:BK25"/>
    <mergeCell ref="BM20:BM21"/>
    <mergeCell ref="BK26:BK27"/>
    <mergeCell ref="BL26:BL27"/>
    <mergeCell ref="BL24:BL25"/>
    <mergeCell ref="BM24:BM25"/>
    <mergeCell ref="BN32:BN33"/>
    <mergeCell ref="BO32:BO33"/>
    <mergeCell ref="BK30:BK31"/>
    <mergeCell ref="BL30:BL31"/>
    <mergeCell ref="BM30:BM31"/>
    <mergeCell ref="BO26:BO27"/>
    <mergeCell ref="BN28:BN29"/>
    <mergeCell ref="BO28:BO29"/>
    <mergeCell ref="BK14:BK15"/>
    <mergeCell ref="BL14:BL15"/>
    <mergeCell ref="BK16:BK17"/>
    <mergeCell ref="BL16:BL17"/>
    <mergeCell ref="BM16:BM17"/>
    <mergeCell ref="BN16:BN17"/>
    <mergeCell ref="BM14:BM15"/>
    <mergeCell ref="BN20:BN21"/>
    <mergeCell ref="BN14:BN15"/>
    <mergeCell ref="BK18:BK19"/>
    <mergeCell ref="BL18:BL19"/>
    <mergeCell ref="BM18:BM19"/>
    <mergeCell ref="BN18:BN19"/>
    <mergeCell ref="BN24:BN25"/>
    <mergeCell ref="BM22:BM23"/>
    <mergeCell ref="BN22:BN23"/>
    <mergeCell ref="AZ46:AZ47"/>
    <mergeCell ref="BA46:BA47"/>
    <mergeCell ref="BB46:BB47"/>
    <mergeCell ref="BK4:BO4"/>
    <mergeCell ref="BK28:BK29"/>
    <mergeCell ref="BL28:BL29"/>
    <mergeCell ref="BM28:BM29"/>
    <mergeCell ref="BK52:BK53"/>
    <mergeCell ref="BL52:BL53"/>
    <mergeCell ref="BM52:BM53"/>
    <mergeCell ref="BN52:BN53"/>
    <mergeCell ref="BO30:BO31"/>
    <mergeCell ref="BN30:BN31"/>
    <mergeCell ref="BK32:BK33"/>
    <mergeCell ref="BL32:BL33"/>
    <mergeCell ref="BM32:BM33"/>
    <mergeCell ref="BO48:BO49"/>
    <mergeCell ref="BO50:BO51"/>
    <mergeCell ref="BO52:BO53"/>
    <mergeCell ref="BM48:BM49"/>
    <mergeCell ref="BN48:BN49"/>
    <mergeCell ref="BK50:BK51"/>
    <mergeCell ref="BL50:BL51"/>
    <mergeCell ref="BM50:BM51"/>
    <mergeCell ref="BN50:BN51"/>
    <mergeCell ref="BO46:BO47"/>
    <mergeCell ref="BK44:BK45"/>
    <mergeCell ref="BL44:BL45"/>
    <mergeCell ref="BK46:BK47"/>
    <mergeCell ref="BO18:BO19"/>
    <mergeCell ref="BO20:BO21"/>
    <mergeCell ref="BO22:BO23"/>
    <mergeCell ref="BO42:BO43"/>
    <mergeCell ref="D40:D41"/>
    <mergeCell ref="E40:E41"/>
    <mergeCell ref="D42:D43"/>
    <mergeCell ref="BK38:BO38"/>
    <mergeCell ref="BK40:BK41"/>
    <mergeCell ref="BL40:BL41"/>
    <mergeCell ref="BM40:BM41"/>
    <mergeCell ref="BN40:BN41"/>
    <mergeCell ref="BO40:BO41"/>
    <mergeCell ref="BB44:BB45"/>
    <mergeCell ref="BC44:BC45"/>
    <mergeCell ref="BD40:BD41"/>
    <mergeCell ref="BE40:BE41"/>
    <mergeCell ref="BB40:BB41"/>
    <mergeCell ref="BC40:BC41"/>
    <mergeCell ref="BD44:BD45"/>
    <mergeCell ref="BE44:BE45"/>
    <mergeCell ref="BF44:BF45"/>
    <mergeCell ref="AA42:AA43"/>
    <mergeCell ref="AB42:AB43"/>
    <mergeCell ref="AC42:AC43"/>
    <mergeCell ref="AD42:AD43"/>
    <mergeCell ref="W42:W43"/>
    <mergeCell ref="X42:X43"/>
    <mergeCell ref="Y42:Y43"/>
    <mergeCell ref="Z42:Z43"/>
    <mergeCell ref="AE42:AE43"/>
    <mergeCell ref="W44:W45"/>
    <mergeCell ref="X44:X45"/>
    <mergeCell ref="Y44:Y45"/>
    <mergeCell ref="Z44:Z45"/>
    <mergeCell ref="D4:E4"/>
    <mergeCell ref="D6:D7"/>
    <mergeCell ref="E6:E7"/>
    <mergeCell ref="D12:D13"/>
    <mergeCell ref="E12:E13"/>
    <mergeCell ref="D8:D9"/>
    <mergeCell ref="D22:D23"/>
    <mergeCell ref="E22:E23"/>
    <mergeCell ref="D24:D25"/>
    <mergeCell ref="E24:E25"/>
    <mergeCell ref="D18:D19"/>
    <mergeCell ref="E18:E19"/>
    <mergeCell ref="D20:D21"/>
    <mergeCell ref="E20:E21"/>
    <mergeCell ref="E42:E43"/>
    <mergeCell ref="D44:D45"/>
    <mergeCell ref="E44:E45"/>
    <mergeCell ref="EZ46:EZ47"/>
    <mergeCell ref="EZ48:EZ49"/>
    <mergeCell ref="EZ50:EZ51"/>
    <mergeCell ref="EZ32:EZ33"/>
    <mergeCell ref="ET38:EZ38"/>
    <mergeCell ref="EZ40:EZ41"/>
    <mergeCell ref="EZ42:EZ43"/>
    <mergeCell ref="EY40:EY41"/>
    <mergeCell ref="E8:E9"/>
    <mergeCell ref="D10:D11"/>
    <mergeCell ref="E10:E11"/>
    <mergeCell ref="D32:D33"/>
    <mergeCell ref="E32:E33"/>
    <mergeCell ref="E50:E51"/>
    <mergeCell ref="D50:D51"/>
    <mergeCell ref="E48:E49"/>
    <mergeCell ref="D48:D49"/>
    <mergeCell ref="D38:E38"/>
    <mergeCell ref="D14:D15"/>
    <mergeCell ref="E14:E15"/>
    <mergeCell ref="D16:D17"/>
    <mergeCell ref="E16:E17"/>
    <mergeCell ref="BL46:BL47"/>
    <mergeCell ref="BM46:BM47"/>
    <mergeCell ref="BN46:BN47"/>
    <mergeCell ref="BM44:BM45"/>
    <mergeCell ref="BN44:BN45"/>
    <mergeCell ref="BO44:BO45"/>
    <mergeCell ref="BK42:BK43"/>
    <mergeCell ref="BL42:BL43"/>
    <mergeCell ref="BM42:BM43"/>
    <mergeCell ref="BN42:BN43"/>
    <mergeCell ref="DG28:DG29"/>
    <mergeCell ref="DG30:DG31"/>
    <mergeCell ref="DG32:DG33"/>
    <mergeCell ref="DC6:DC7"/>
    <mergeCell ref="DE6:DE7"/>
    <mergeCell ref="DE10:DE11"/>
    <mergeCell ref="CX12:CX13"/>
    <mergeCell ref="CY12:CY13"/>
    <mergeCell ref="D52:D53"/>
    <mergeCell ref="E52:E53"/>
    <mergeCell ref="E46:E47"/>
    <mergeCell ref="D46:D47"/>
    <mergeCell ref="EZ16:EZ17"/>
    <mergeCell ref="EZ18:EZ19"/>
    <mergeCell ref="EZ20:EZ21"/>
    <mergeCell ref="EZ22:EZ23"/>
    <mergeCell ref="EZ8:EZ9"/>
    <mergeCell ref="EZ10:EZ11"/>
    <mergeCell ref="EZ12:EZ13"/>
    <mergeCell ref="EZ14:EZ15"/>
    <mergeCell ref="EV42:EV43"/>
    <mergeCell ref="EZ24:EZ25"/>
    <mergeCell ref="EZ26:EZ27"/>
    <mergeCell ref="EZ28:EZ29"/>
    <mergeCell ref="EZ30:EZ31"/>
    <mergeCell ref="EW28:EW29"/>
    <mergeCell ref="EX24:EX25"/>
    <mergeCell ref="EY24:EY25"/>
    <mergeCell ref="EX26:EX27"/>
    <mergeCell ref="EY26:EY27"/>
    <mergeCell ref="EZ52:EZ53"/>
    <mergeCell ref="EZ44:EZ45"/>
    <mergeCell ref="DJ20:DJ21"/>
    <mergeCell ref="DK20:DK21"/>
    <mergeCell ref="DL20:DL21"/>
    <mergeCell ref="DM20:DM21"/>
    <mergeCell ref="DL18:DL19"/>
    <mergeCell ref="DM22:DM23"/>
    <mergeCell ref="DN22:DN23"/>
    <mergeCell ref="DG8:DG9"/>
    <mergeCell ref="CX6:CX7"/>
    <mergeCell ref="CY6:CY7"/>
    <mergeCell ref="CZ6:CZ7"/>
    <mergeCell ref="DA6:DA7"/>
    <mergeCell ref="DB6:DB7"/>
    <mergeCell ref="DF14:DF15"/>
    <mergeCell ref="DF16:DF17"/>
    <mergeCell ref="DF32:DF33"/>
    <mergeCell ref="DF18:DF19"/>
    <mergeCell ref="DF20:DF21"/>
    <mergeCell ref="DF22:DF23"/>
    <mergeCell ref="DF24:DF25"/>
    <mergeCell ref="DF26:DF27"/>
    <mergeCell ref="DF28:DF29"/>
    <mergeCell ref="DF30:DF31"/>
    <mergeCell ref="DG18:DG19"/>
    <mergeCell ref="DG20:DG21"/>
    <mergeCell ref="DG22:DG23"/>
    <mergeCell ref="DG24:DG25"/>
    <mergeCell ref="DG10:DG11"/>
    <mergeCell ref="DG12:DG13"/>
    <mergeCell ref="DG14:DG15"/>
    <mergeCell ref="DG16:DG17"/>
    <mergeCell ref="DG26:DG27"/>
    <mergeCell ref="DF52:DF53"/>
    <mergeCell ref="DG52:DG53"/>
    <mergeCell ref="DF46:DF47"/>
    <mergeCell ref="DG46:DG47"/>
    <mergeCell ref="DF48:DF49"/>
    <mergeCell ref="DG48:DG49"/>
    <mergeCell ref="DN12:DN13"/>
    <mergeCell ref="DL14:DL15"/>
    <mergeCell ref="DO12:DO13"/>
    <mergeCell ref="DO14:DO15"/>
    <mergeCell ref="DM14:DM15"/>
    <mergeCell ref="DN14:DN15"/>
    <mergeCell ref="DO16:DO17"/>
    <mergeCell ref="DN32:DN33"/>
    <mergeCell ref="DL26:DL27"/>
    <mergeCell ref="DL52:DL53"/>
    <mergeCell ref="DI50:DI51"/>
    <mergeCell ref="DJ50:DJ51"/>
    <mergeCell ref="DK50:DK51"/>
    <mergeCell ref="DL50:DL51"/>
    <mergeCell ref="DL44:DL45"/>
    <mergeCell ref="DH48:DH49"/>
    <mergeCell ref="DH52:DH53"/>
    <mergeCell ref="DI52:DI53"/>
    <mergeCell ref="DJ52:DJ53"/>
    <mergeCell ref="DK52:DK53"/>
    <mergeCell ref="DM52:DM53"/>
    <mergeCell ref="DH50:DH51"/>
    <mergeCell ref="DM44:DM45"/>
    <mergeCell ref="DI48:DI49"/>
    <mergeCell ref="DJ48:DJ49"/>
    <mergeCell ref="DN16:DN17"/>
    <mergeCell ref="DO52:DO53"/>
    <mergeCell ref="DO46:DO47"/>
    <mergeCell ref="DK26:DK27"/>
    <mergeCell ref="DM18:DM19"/>
    <mergeCell ref="DN18:DN19"/>
    <mergeCell ref="DN20:DN21"/>
    <mergeCell ref="DO18:DO19"/>
    <mergeCell ref="DO32:DO33"/>
    <mergeCell ref="DO20:DO21"/>
    <mergeCell ref="DO22:DO23"/>
    <mergeCell ref="DO24:DO25"/>
    <mergeCell ref="DO26:DO27"/>
    <mergeCell ref="DO40:DO41"/>
    <mergeCell ref="DO42:DO43"/>
    <mergeCell ref="DO44:DO45"/>
    <mergeCell ref="DO28:DO29"/>
    <mergeCell ref="DO30:DO31"/>
    <mergeCell ref="DK22:DK23"/>
    <mergeCell ref="DK24:DK25"/>
    <mergeCell ref="DL22:DL23"/>
    <mergeCell ref="DK18:DK19"/>
    <mergeCell ref="DK48:DK49"/>
    <mergeCell ref="AG5:AJ5"/>
    <mergeCell ref="AF40:AF41"/>
    <mergeCell ref="DG50:DG51"/>
    <mergeCell ref="DO8:DO9"/>
    <mergeCell ref="DO10:DO11"/>
    <mergeCell ref="DH10:DH11"/>
    <mergeCell ref="DI10:DI11"/>
    <mergeCell ref="DJ10:DJ11"/>
    <mergeCell ref="DJ8:DJ9"/>
    <mergeCell ref="DH22:DH23"/>
    <mergeCell ref="DI22:DI23"/>
    <mergeCell ref="DJ22:DJ23"/>
    <mergeCell ref="D2:E2"/>
    <mergeCell ref="D36:E36"/>
    <mergeCell ref="BT1:BT2"/>
    <mergeCell ref="CY5:DE5"/>
    <mergeCell ref="D30:D31"/>
    <mergeCell ref="E30:E31"/>
    <mergeCell ref="D26:D27"/>
    <mergeCell ref="E26:E27"/>
    <mergeCell ref="D28:D29"/>
    <mergeCell ref="E28:E29"/>
    <mergeCell ref="DO48:DO49"/>
    <mergeCell ref="DO50:DO51"/>
    <mergeCell ref="DH24:DH25"/>
    <mergeCell ref="DI24:DI25"/>
    <mergeCell ref="DJ24:DJ25"/>
    <mergeCell ref="DI18:DI19"/>
    <mergeCell ref="DJ18:DJ19"/>
    <mergeCell ref="DH14:DH15"/>
    <mergeCell ref="DH20:DH21"/>
    <mergeCell ref="DI20:DI21"/>
    <mergeCell ref="AM12:AM13"/>
    <mergeCell ref="AM14:AM15"/>
    <mergeCell ref="AM16:AM17"/>
    <mergeCell ref="AM18:AM19"/>
    <mergeCell ref="AM20:AM21"/>
    <mergeCell ref="AM22:AM23"/>
    <mergeCell ref="AM24:AM25"/>
    <mergeCell ref="AM26:AM27"/>
    <mergeCell ref="AM28:AM29"/>
    <mergeCell ref="AM30:AM31"/>
    <mergeCell ref="AM32:AM33"/>
    <mergeCell ref="AM46:AM47"/>
    <mergeCell ref="AF6:AF7"/>
    <mergeCell ref="AF8:AF9"/>
    <mergeCell ref="AF10:AF11"/>
    <mergeCell ref="AF12:AF13"/>
    <mergeCell ref="AF14:AF15"/>
    <mergeCell ref="AF16:AF17"/>
    <mergeCell ref="AF18:AF19"/>
    <mergeCell ref="AF20:AF21"/>
    <mergeCell ref="AF22:AF23"/>
    <mergeCell ref="AF24:AF25"/>
    <mergeCell ref="AF26:AF27"/>
    <mergeCell ref="AF28:AF29"/>
    <mergeCell ref="AF30:AF31"/>
    <mergeCell ref="AF32:AF33"/>
    <mergeCell ref="AG44:AG45"/>
    <mergeCell ref="AH44:AH45"/>
    <mergeCell ref="AG32:AG33"/>
    <mergeCell ref="AF44:AF45"/>
    <mergeCell ref="AM38:AR38"/>
    <mergeCell ref="AQ26:AQ27"/>
    <mergeCell ref="AN14:AN15"/>
    <mergeCell ref="AO14:AO15"/>
    <mergeCell ref="AP14:AP15"/>
    <mergeCell ref="AQ14:AQ15"/>
    <mergeCell ref="AN16:AN17"/>
    <mergeCell ref="AO16:AO17"/>
    <mergeCell ref="AP16:AP17"/>
    <mergeCell ref="AQ16:AQ17"/>
    <mergeCell ref="AN18:AN19"/>
    <mergeCell ref="AO18:AO19"/>
    <mergeCell ref="AP18:AP19"/>
    <mergeCell ref="AQ18:AQ19"/>
    <mergeCell ref="AN20:AN21"/>
    <mergeCell ref="AO20:AO21"/>
    <mergeCell ref="AP20:AP21"/>
    <mergeCell ref="AQ20:AQ21"/>
    <mergeCell ref="AP12:AP13"/>
    <mergeCell ref="AL50:AL51"/>
    <mergeCell ref="AP26:AP27"/>
    <mergeCell ref="AH32:AH33"/>
    <mergeCell ref="AI32:AI33"/>
    <mergeCell ref="AJ32:AJ33"/>
    <mergeCell ref="AF4:AL4"/>
    <mergeCell ref="AM4:AR4"/>
    <mergeCell ref="AM40:AM41"/>
    <mergeCell ref="AN40:AN41"/>
    <mergeCell ref="AO40:AO41"/>
    <mergeCell ref="AP40:AP41"/>
    <mergeCell ref="AQ40:AQ41"/>
    <mergeCell ref="AM42:AM43"/>
    <mergeCell ref="AN42:AN43"/>
    <mergeCell ref="AO42:AO43"/>
    <mergeCell ref="AP42:AP43"/>
    <mergeCell ref="AQ42:AQ43"/>
    <mergeCell ref="AM44:AM45"/>
    <mergeCell ref="AN44:AN45"/>
    <mergeCell ref="AO44:AO45"/>
    <mergeCell ref="AP44:AP45"/>
    <mergeCell ref="AQ44:AQ45"/>
    <mergeCell ref="AN22:AN23"/>
    <mergeCell ref="AO22:AO23"/>
    <mergeCell ref="AP22:AP23"/>
    <mergeCell ref="AQ22:AQ23"/>
    <mergeCell ref="AN24:AN25"/>
    <mergeCell ref="AO24:AO25"/>
    <mergeCell ref="AP24:AP25"/>
    <mergeCell ref="AQ24:AQ25"/>
    <mergeCell ref="AN26:AN27"/>
    <mergeCell ref="AQ12:AQ13"/>
    <mergeCell ref="AL52:AL53"/>
    <mergeCell ref="AO26:AO27"/>
    <mergeCell ref="BF5:BH5"/>
    <mergeCell ref="BF39:BH39"/>
    <mergeCell ref="AF46:AF47"/>
    <mergeCell ref="AF48:AF49"/>
    <mergeCell ref="AF50:AF51"/>
    <mergeCell ref="AF52:AF53"/>
    <mergeCell ref="AG39:AJ39"/>
    <mergeCell ref="AH42:AH43"/>
    <mergeCell ref="AG40:AG41"/>
    <mergeCell ref="AH40:AH41"/>
    <mergeCell ref="AI40:AI41"/>
    <mergeCell ref="AL46:AL47"/>
    <mergeCell ref="AP46:AP47"/>
    <mergeCell ref="AQ46:AQ47"/>
    <mergeCell ref="AM48:AM49"/>
    <mergeCell ref="AN48:AN49"/>
    <mergeCell ref="AO48:AO49"/>
    <mergeCell ref="AP48:AP49"/>
    <mergeCell ref="AQ48:AQ49"/>
    <mergeCell ref="AM50:AM51"/>
    <mergeCell ref="AN50:AN51"/>
    <mergeCell ref="AO50:AO51"/>
    <mergeCell ref="AP50:AP51"/>
    <mergeCell ref="AQ50:AQ51"/>
    <mergeCell ref="AM52:AM53"/>
    <mergeCell ref="AN52:AN53"/>
    <mergeCell ref="AO52:AO53"/>
    <mergeCell ref="AP52:AP53"/>
    <mergeCell ref="AQ52:AQ53"/>
    <mergeCell ref="AL48:AL49"/>
  </mergeCells>
  <phoneticPr fontId="4"/>
  <printOptions horizontalCentered="1" verticalCentered="1"/>
  <pageMargins left="0" right="0" top="0.39370078740157483" bottom="0.39370078740157483" header="0.51181102362204722" footer="0.51181102362204722"/>
  <pageSetup paperSize="9" scale="43" orientation="portrait" r:id="rId1"/>
  <headerFooter alignWithMargins="0"/>
  <colBreaks count="4" manualBreakCount="4">
    <brk id="22" max="52" man="1"/>
    <brk id="75" max="52" man="1"/>
    <brk id="101" max="52" man="1"/>
    <brk id="132" max="52" man="1"/>
  </colBreaks>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tabColor indexed="53"/>
  </sheetPr>
  <dimension ref="A1:BN564"/>
  <sheetViews>
    <sheetView view="pageBreakPreview" zoomScale="68" zoomScaleNormal="100" zoomScaleSheetLayoutView="68" workbookViewId="0">
      <pane xSplit="1" ySplit="1" topLeftCell="B38" activePane="bottomRight" state="frozen"/>
      <selection activeCell="B3" sqref="B3:M17"/>
      <selection pane="topRight" activeCell="B3" sqref="B3:M17"/>
      <selection pane="bottomLeft" activeCell="B3" sqref="B3:M17"/>
      <selection pane="bottomRight" activeCell="N51" sqref="N51:N52"/>
    </sheetView>
  </sheetViews>
  <sheetFormatPr defaultColWidth="7.85546875" defaultRowHeight="12"/>
  <cols>
    <col min="1" max="17" width="9.7109375" style="9" customWidth="1"/>
    <col min="18" max="34" width="6.7109375" style="9" customWidth="1"/>
    <col min="35" max="40" width="7.85546875" style="9" customWidth="1"/>
    <col min="41" max="41" width="8.85546875" style="562" customWidth="1"/>
    <col min="42" max="16384" width="7.85546875" style="9"/>
  </cols>
  <sheetData>
    <row r="1" spans="1:66" s="5" customFormat="1" ht="12" customHeight="1">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O1" s="562"/>
      <c r="AX1" s="2"/>
      <c r="AY1" s="2"/>
      <c r="AZ1" s="2"/>
      <c r="BA1" s="2"/>
      <c r="BB1" s="2"/>
      <c r="BC1" s="2"/>
      <c r="BD1" s="2"/>
      <c r="BE1" s="2"/>
      <c r="BF1" s="2"/>
      <c r="BG1" s="2"/>
      <c r="BH1" s="2"/>
    </row>
    <row r="2" spans="1:66" s="607" customFormat="1" ht="14.25" customHeight="1">
      <c r="A2" s="609" t="s">
        <v>536</v>
      </c>
      <c r="B2" s="618"/>
      <c r="C2" s="618"/>
      <c r="D2" s="618"/>
      <c r="E2" s="665"/>
      <c r="F2" s="666"/>
      <c r="J2" s="609" t="s">
        <v>536</v>
      </c>
      <c r="K2" s="618"/>
      <c r="L2" s="618"/>
      <c r="M2" s="618"/>
      <c r="N2" s="665"/>
      <c r="O2" s="665"/>
      <c r="P2" s="666"/>
      <c r="R2" s="611" t="s">
        <v>369</v>
      </c>
      <c r="S2" s="612"/>
      <c r="T2" s="612"/>
      <c r="U2" s="612"/>
      <c r="V2" s="613"/>
      <c r="W2" s="611" t="s">
        <v>658</v>
      </c>
      <c r="X2" s="612"/>
      <c r="Y2" s="612"/>
      <c r="Z2" s="613"/>
      <c r="AI2" s="611" t="s">
        <v>657</v>
      </c>
      <c r="AJ2" s="612"/>
      <c r="AK2" s="612"/>
      <c r="AL2" s="612"/>
      <c r="AM2" s="612"/>
      <c r="AN2" s="613"/>
      <c r="AO2" s="611" t="s">
        <v>655</v>
      </c>
      <c r="AP2" s="612"/>
      <c r="AQ2" s="612"/>
      <c r="AR2" s="612"/>
      <c r="AS2" s="612"/>
      <c r="AT2" s="612"/>
      <c r="AU2" s="612"/>
      <c r="AV2" s="612"/>
      <c r="AW2" s="610"/>
      <c r="AX2" s="609" t="s">
        <v>654</v>
      </c>
      <c r="AY2" s="618"/>
      <c r="AZ2" s="618"/>
      <c r="BA2" s="618"/>
      <c r="BB2" s="618"/>
      <c r="BC2" s="618"/>
      <c r="BD2" s="609" t="s">
        <v>653</v>
      </c>
      <c r="BE2" s="618"/>
      <c r="BF2" s="618"/>
      <c r="BG2" s="618"/>
      <c r="BH2" s="618"/>
      <c r="BI2" s="611" t="s">
        <v>663</v>
      </c>
      <c r="BJ2" s="612"/>
      <c r="BK2" s="612"/>
      <c r="BL2" s="612"/>
      <c r="BM2" s="612"/>
      <c r="BN2" s="613"/>
    </row>
    <row r="3" spans="1:66" s="607" customFormat="1" ht="14.25" customHeight="1">
      <c r="A3" s="624" t="s">
        <v>145</v>
      </c>
      <c r="B3" s="625"/>
      <c r="C3" s="625"/>
      <c r="D3" s="625"/>
      <c r="E3" s="667"/>
      <c r="F3" s="668"/>
      <c r="J3" s="624" t="s">
        <v>144</v>
      </c>
      <c r="K3" s="625"/>
      <c r="L3" s="625"/>
      <c r="M3" s="625"/>
      <c r="N3" s="667"/>
      <c r="O3" s="667"/>
      <c r="P3" s="668"/>
      <c r="R3" s="1013" t="s">
        <v>368</v>
      </c>
      <c r="S3" s="1014"/>
      <c r="T3" s="1014"/>
      <c r="U3" s="1014"/>
      <c r="V3" s="1015"/>
      <c r="W3" s="620" t="s">
        <v>370</v>
      </c>
      <c r="X3" s="621"/>
      <c r="Y3" s="621"/>
      <c r="Z3" s="622"/>
      <c r="AI3" s="1013" t="s">
        <v>309</v>
      </c>
      <c r="AJ3" s="1014"/>
      <c r="AK3" s="1014"/>
      <c r="AL3" s="1014"/>
      <c r="AM3" s="1014"/>
      <c r="AN3" s="1015"/>
      <c r="AO3" s="620" t="s">
        <v>296</v>
      </c>
      <c r="AP3" s="621"/>
      <c r="AQ3" s="621"/>
      <c r="AR3" s="621"/>
      <c r="AS3" s="621"/>
      <c r="AT3" s="621"/>
      <c r="AU3" s="621"/>
      <c r="AV3" s="621"/>
      <c r="AW3" s="626"/>
      <c r="AX3" s="1020" t="s">
        <v>104</v>
      </c>
      <c r="AY3" s="1021"/>
      <c r="AZ3" s="1021"/>
      <c r="BA3" s="1021"/>
      <c r="BB3" s="1021"/>
      <c r="BC3" s="1021"/>
      <c r="BD3" s="1033" t="s">
        <v>105</v>
      </c>
      <c r="BE3" s="1034"/>
      <c r="BF3" s="1034"/>
      <c r="BG3" s="1034"/>
      <c r="BH3" s="1035"/>
      <c r="BI3" s="1013" t="s">
        <v>664</v>
      </c>
      <c r="BJ3" s="1014"/>
      <c r="BK3" s="1014"/>
      <c r="BL3" s="1014"/>
      <c r="BM3" s="1014"/>
      <c r="BN3" s="1015"/>
    </row>
    <row r="4" spans="1:66" s="5" customFormat="1" ht="12"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3"/>
      <c r="AF4" s="9"/>
      <c r="AG4" s="9"/>
      <c r="AH4" s="9"/>
      <c r="AO4" s="562"/>
      <c r="AX4" s="725"/>
      <c r="AY4" s="725"/>
      <c r="AZ4" s="725"/>
      <c r="BA4" s="725"/>
      <c r="BB4" s="725"/>
      <c r="BC4" s="725"/>
      <c r="BD4" s="725"/>
      <c r="BE4" s="725"/>
      <c r="BF4" s="725"/>
      <c r="BG4" s="725"/>
      <c r="BH4" s="725"/>
    </row>
    <row r="5" spans="1:66" s="669" customFormat="1" ht="40.5" customHeight="1">
      <c r="A5" s="959" t="s">
        <v>486</v>
      </c>
      <c r="B5" s="959"/>
      <c r="C5" s="959"/>
      <c r="D5" s="959"/>
      <c r="E5" s="959"/>
      <c r="F5" s="959"/>
      <c r="G5" s="959"/>
      <c r="H5" s="959"/>
      <c r="I5" s="959"/>
      <c r="J5" s="959" t="s">
        <v>347</v>
      </c>
      <c r="K5" s="959"/>
      <c r="L5" s="959"/>
      <c r="M5" s="959"/>
      <c r="N5" s="959"/>
      <c r="O5" s="959"/>
      <c r="P5" s="959"/>
      <c r="Q5" s="959"/>
      <c r="R5" s="976" t="s">
        <v>367</v>
      </c>
      <c r="S5" s="1017"/>
      <c r="T5" s="1017"/>
      <c r="U5" s="1017"/>
      <c r="V5" s="1018"/>
      <c r="W5" s="976" t="s">
        <v>345</v>
      </c>
      <c r="X5" s="977"/>
      <c r="Y5" s="977"/>
      <c r="Z5" s="978"/>
      <c r="AA5" s="976" t="s">
        <v>487</v>
      </c>
      <c r="AB5" s="977"/>
      <c r="AC5" s="977"/>
      <c r="AD5" s="978"/>
      <c r="AE5" s="976" t="s">
        <v>310</v>
      </c>
      <c r="AF5" s="977"/>
      <c r="AG5" s="977"/>
      <c r="AH5" s="978"/>
      <c r="AI5" s="976" t="s">
        <v>297</v>
      </c>
      <c r="AJ5" s="1017"/>
      <c r="AK5" s="1017"/>
      <c r="AL5" s="1017"/>
      <c r="AM5" s="1017"/>
      <c r="AN5" s="1018"/>
      <c r="AO5" s="976" t="s">
        <v>159</v>
      </c>
      <c r="AP5" s="1017"/>
      <c r="AQ5" s="1017"/>
      <c r="AR5" s="1017"/>
      <c r="AS5" s="1018"/>
      <c r="AT5" s="976" t="s">
        <v>488</v>
      </c>
      <c r="AU5" s="1017"/>
      <c r="AV5" s="1017"/>
      <c r="AW5" s="1018"/>
      <c r="AX5" s="976" t="s">
        <v>106</v>
      </c>
      <c r="AY5" s="977" t="s">
        <v>107</v>
      </c>
      <c r="AZ5" s="977"/>
      <c r="BA5" s="977"/>
      <c r="BB5" s="977"/>
      <c r="BC5" s="978"/>
      <c r="BD5" s="976" t="s">
        <v>108</v>
      </c>
      <c r="BE5" s="1017"/>
      <c r="BF5" s="1017"/>
      <c r="BG5" s="1017"/>
      <c r="BH5" s="1018"/>
      <c r="BI5" s="976" t="s">
        <v>665</v>
      </c>
      <c r="BJ5" s="1017"/>
      <c r="BK5" s="1017"/>
      <c r="BL5" s="1017"/>
      <c r="BM5" s="1017"/>
      <c r="BN5" s="1018"/>
    </row>
    <row r="6" spans="1:66" s="669" customFormat="1" ht="40.5" customHeight="1">
      <c r="A6" s="628" t="s">
        <v>489</v>
      </c>
      <c r="B6" s="925" t="s">
        <v>179</v>
      </c>
      <c r="C6" s="926"/>
      <c r="D6" s="926"/>
      <c r="E6" s="926"/>
      <c r="F6" s="926"/>
      <c r="G6" s="927"/>
      <c r="H6" s="628" t="s">
        <v>343</v>
      </c>
      <c r="I6" s="629" t="s">
        <v>557</v>
      </c>
      <c r="J6" s="628" t="s">
        <v>340</v>
      </c>
      <c r="K6" s="628" t="s">
        <v>216</v>
      </c>
      <c r="L6" s="629" t="s">
        <v>341</v>
      </c>
      <c r="M6" s="628" t="s">
        <v>142</v>
      </c>
      <c r="N6" s="629" t="s">
        <v>490</v>
      </c>
      <c r="O6" s="628" t="s">
        <v>639</v>
      </c>
      <c r="P6" s="628" t="s">
        <v>452</v>
      </c>
      <c r="Q6" s="628" t="s">
        <v>401</v>
      </c>
      <c r="R6" s="632"/>
      <c r="S6" s="628" t="s">
        <v>491</v>
      </c>
      <c r="T6" s="628" t="s">
        <v>492</v>
      </c>
      <c r="U6" s="629" t="s">
        <v>236</v>
      </c>
      <c r="V6" s="629" t="s">
        <v>557</v>
      </c>
      <c r="W6" s="632"/>
      <c r="X6" s="629" t="s">
        <v>493</v>
      </c>
      <c r="Y6" s="629" t="s">
        <v>494</v>
      </c>
      <c r="Z6" s="629" t="s">
        <v>557</v>
      </c>
      <c r="AA6" s="632"/>
      <c r="AB6" s="629" t="s">
        <v>493</v>
      </c>
      <c r="AC6" s="629" t="s">
        <v>494</v>
      </c>
      <c r="AD6" s="629" t="s">
        <v>557</v>
      </c>
      <c r="AE6" s="632"/>
      <c r="AF6" s="629" t="s">
        <v>493</v>
      </c>
      <c r="AG6" s="629" t="s">
        <v>494</v>
      </c>
      <c r="AH6" s="629" t="s">
        <v>557</v>
      </c>
      <c r="AI6" s="632"/>
      <c r="AJ6" s="629" t="s">
        <v>298</v>
      </c>
      <c r="AK6" s="629" t="s">
        <v>299</v>
      </c>
      <c r="AL6" s="628" t="s">
        <v>495</v>
      </c>
      <c r="AM6" s="629" t="s">
        <v>301</v>
      </c>
      <c r="AN6" s="629" t="s">
        <v>557</v>
      </c>
      <c r="AO6" s="632"/>
      <c r="AP6" s="629" t="s">
        <v>496</v>
      </c>
      <c r="AQ6" s="629" t="s">
        <v>497</v>
      </c>
      <c r="AR6" s="629" t="s">
        <v>401</v>
      </c>
      <c r="AS6" s="637" t="s">
        <v>498</v>
      </c>
      <c r="AT6" s="632"/>
      <c r="AU6" s="628" t="s">
        <v>499</v>
      </c>
      <c r="AV6" s="628" t="s">
        <v>500</v>
      </c>
      <c r="AW6" s="629" t="s">
        <v>401</v>
      </c>
      <c r="AX6" s="627"/>
      <c r="AY6" s="628" t="s">
        <v>110</v>
      </c>
      <c r="AZ6" s="628" t="s">
        <v>111</v>
      </c>
      <c r="BA6" s="629" t="s">
        <v>112</v>
      </c>
      <c r="BB6" s="794" t="s">
        <v>772</v>
      </c>
      <c r="BC6" s="629" t="s">
        <v>557</v>
      </c>
      <c r="BD6" s="627"/>
      <c r="BE6" s="629" t="s">
        <v>237</v>
      </c>
      <c r="BF6" s="629" t="s">
        <v>238</v>
      </c>
      <c r="BG6" s="794" t="s">
        <v>772</v>
      </c>
      <c r="BH6" s="794" t="s">
        <v>557</v>
      </c>
      <c r="BI6" s="632"/>
      <c r="BJ6" s="762" t="s">
        <v>298</v>
      </c>
      <c r="BK6" s="762" t="s">
        <v>299</v>
      </c>
      <c r="BL6" s="763" t="s">
        <v>495</v>
      </c>
      <c r="BM6" s="762" t="s">
        <v>301</v>
      </c>
      <c r="BN6" s="762" t="s">
        <v>557</v>
      </c>
    </row>
    <row r="7" spans="1:66" s="1" customFormat="1" ht="12" customHeight="1">
      <c r="A7" s="953">
        <v>0</v>
      </c>
      <c r="B7" s="962">
        <v>0</v>
      </c>
      <c r="C7" s="967">
        <v>0</v>
      </c>
      <c r="D7" s="967">
        <v>0</v>
      </c>
      <c r="E7" s="967">
        <v>0</v>
      </c>
      <c r="F7" s="967">
        <v>0</v>
      </c>
      <c r="G7" s="967">
        <v>0</v>
      </c>
      <c r="H7" s="1027">
        <v>0</v>
      </c>
      <c r="I7" s="945">
        <v>0</v>
      </c>
      <c r="J7" s="924">
        <v>0</v>
      </c>
      <c r="K7" s="924">
        <v>0</v>
      </c>
      <c r="L7" s="924">
        <v>0</v>
      </c>
      <c r="M7" s="924">
        <v>0</v>
      </c>
      <c r="N7" s="924">
        <v>0</v>
      </c>
      <c r="O7" s="924">
        <v>0</v>
      </c>
      <c r="P7" s="924">
        <v>0</v>
      </c>
      <c r="Q7" s="924">
        <v>0</v>
      </c>
      <c r="R7" s="1023"/>
      <c r="S7" s="924">
        <v>0</v>
      </c>
      <c r="T7" s="924">
        <v>0</v>
      </c>
      <c r="U7" s="924">
        <v>0</v>
      </c>
      <c r="V7" s="924">
        <v>0</v>
      </c>
      <c r="W7" s="1023"/>
      <c r="X7" s="924">
        <v>0</v>
      </c>
      <c r="Y7" s="924">
        <v>0</v>
      </c>
      <c r="Z7" s="924">
        <v>0</v>
      </c>
      <c r="AA7" s="962"/>
      <c r="AB7" s="924">
        <v>0</v>
      </c>
      <c r="AC7" s="924">
        <v>0</v>
      </c>
      <c r="AD7" s="924">
        <v>0</v>
      </c>
      <c r="AE7" s="962"/>
      <c r="AF7" s="936">
        <v>0</v>
      </c>
      <c r="AG7" s="936">
        <v>0</v>
      </c>
      <c r="AH7" s="936">
        <v>0</v>
      </c>
      <c r="AI7" s="962"/>
      <c r="AJ7" s="924">
        <v>0</v>
      </c>
      <c r="AK7" s="924">
        <v>0</v>
      </c>
      <c r="AL7" s="924">
        <v>0</v>
      </c>
      <c r="AM7" s="924">
        <v>0</v>
      </c>
      <c r="AN7" s="924">
        <v>0</v>
      </c>
      <c r="AO7" s="962"/>
      <c r="AP7" s="924">
        <v>0</v>
      </c>
      <c r="AQ7" s="924">
        <v>0</v>
      </c>
      <c r="AR7" s="924">
        <v>0</v>
      </c>
      <c r="AS7" s="1030">
        <v>0</v>
      </c>
      <c r="AT7" s="962"/>
      <c r="AU7" s="924">
        <v>0</v>
      </c>
      <c r="AV7" s="936">
        <v>0</v>
      </c>
      <c r="AW7" s="936">
        <v>0</v>
      </c>
      <c r="AX7" s="962"/>
      <c r="AY7" s="936">
        <v>0</v>
      </c>
      <c r="AZ7" s="936">
        <v>0</v>
      </c>
      <c r="BA7" s="936">
        <v>0</v>
      </c>
      <c r="BB7" s="936">
        <v>0</v>
      </c>
      <c r="BC7" s="936">
        <v>0</v>
      </c>
      <c r="BD7" s="962"/>
      <c r="BE7" s="936">
        <v>0</v>
      </c>
      <c r="BF7" s="936">
        <v>0</v>
      </c>
      <c r="BG7" s="936">
        <v>0</v>
      </c>
      <c r="BH7" s="936">
        <v>0</v>
      </c>
      <c r="BI7" s="962"/>
      <c r="BJ7" s="924">
        <v>0</v>
      </c>
      <c r="BK7" s="924">
        <v>0</v>
      </c>
      <c r="BL7" s="924">
        <v>0</v>
      </c>
      <c r="BM7" s="924">
        <v>0</v>
      </c>
      <c r="BN7" s="924">
        <v>0</v>
      </c>
    </row>
    <row r="8" spans="1:66" s="1" customFormat="1" ht="12" customHeight="1">
      <c r="A8" s="955"/>
      <c r="B8" s="962"/>
      <c r="C8" s="968"/>
      <c r="D8" s="968"/>
      <c r="E8" s="968"/>
      <c r="F8" s="968"/>
      <c r="G8" s="968"/>
      <c r="H8" s="1028"/>
      <c r="I8" s="946"/>
      <c r="J8" s="924"/>
      <c r="K8" s="924"/>
      <c r="L8" s="924"/>
      <c r="M8" s="924"/>
      <c r="N8" s="924"/>
      <c r="O8" s="924"/>
      <c r="P8" s="924"/>
      <c r="Q8" s="924"/>
      <c r="R8" s="1023"/>
      <c r="S8" s="924"/>
      <c r="T8" s="924"/>
      <c r="U8" s="924"/>
      <c r="V8" s="924"/>
      <c r="W8" s="1023"/>
      <c r="X8" s="924"/>
      <c r="Y8" s="924"/>
      <c r="Z8" s="924"/>
      <c r="AA8" s="962"/>
      <c r="AB8" s="924"/>
      <c r="AC8" s="924"/>
      <c r="AD8" s="924"/>
      <c r="AE8" s="962"/>
      <c r="AF8" s="937"/>
      <c r="AG8" s="937"/>
      <c r="AH8" s="937"/>
      <c r="AI8" s="962"/>
      <c r="AJ8" s="924"/>
      <c r="AK8" s="924"/>
      <c r="AL8" s="924"/>
      <c r="AM8" s="924"/>
      <c r="AN8" s="924"/>
      <c r="AO8" s="962"/>
      <c r="AP8" s="924"/>
      <c r="AQ8" s="924"/>
      <c r="AR8" s="924"/>
      <c r="AS8" s="1000"/>
      <c r="AT8" s="962"/>
      <c r="AU8" s="924"/>
      <c r="AV8" s="937"/>
      <c r="AW8" s="937"/>
      <c r="AX8" s="962"/>
      <c r="AY8" s="937"/>
      <c r="AZ8" s="937"/>
      <c r="BA8" s="937"/>
      <c r="BB8" s="937"/>
      <c r="BC8" s="937"/>
      <c r="BD8" s="962"/>
      <c r="BE8" s="937"/>
      <c r="BF8" s="937"/>
      <c r="BG8" s="937"/>
      <c r="BH8" s="937"/>
      <c r="BI8" s="962"/>
      <c r="BJ8" s="924"/>
      <c r="BK8" s="924"/>
      <c r="BL8" s="924"/>
      <c r="BM8" s="924"/>
      <c r="BN8" s="924"/>
    </row>
    <row r="9" spans="1:66" s="1" customFormat="1" ht="12" customHeight="1">
      <c r="A9" s="953">
        <v>40</v>
      </c>
      <c r="B9" s="962">
        <v>30</v>
      </c>
      <c r="C9" s="967">
        <v>4</v>
      </c>
      <c r="D9" s="967">
        <v>4</v>
      </c>
      <c r="E9" s="967">
        <v>0</v>
      </c>
      <c r="F9" s="967">
        <v>1</v>
      </c>
      <c r="G9" s="967">
        <v>1</v>
      </c>
      <c r="H9" s="1027">
        <v>53</v>
      </c>
      <c r="I9" s="945">
        <v>14</v>
      </c>
      <c r="J9" s="924">
        <v>30</v>
      </c>
      <c r="K9" s="924">
        <v>8</v>
      </c>
      <c r="L9" s="924">
        <v>17</v>
      </c>
      <c r="M9" s="924">
        <v>8</v>
      </c>
      <c r="N9" s="924">
        <v>9</v>
      </c>
      <c r="O9" s="924">
        <v>16</v>
      </c>
      <c r="P9" s="924">
        <v>53</v>
      </c>
      <c r="Q9" s="924">
        <v>14</v>
      </c>
      <c r="R9" s="1023"/>
      <c r="S9" s="924">
        <v>21</v>
      </c>
      <c r="T9" s="924">
        <v>10</v>
      </c>
      <c r="U9" s="924">
        <v>59</v>
      </c>
      <c r="V9" s="924">
        <v>17</v>
      </c>
      <c r="W9" s="1023"/>
      <c r="X9" s="924">
        <v>69</v>
      </c>
      <c r="Y9" s="924">
        <v>24</v>
      </c>
      <c r="Z9" s="924">
        <v>14</v>
      </c>
      <c r="AA9" s="1023"/>
      <c r="AB9" s="924">
        <v>77</v>
      </c>
      <c r="AC9" s="924">
        <v>18</v>
      </c>
      <c r="AD9" s="924">
        <v>12</v>
      </c>
      <c r="AE9" s="962"/>
      <c r="AF9" s="936">
        <v>28</v>
      </c>
      <c r="AG9" s="936">
        <v>65</v>
      </c>
      <c r="AH9" s="936">
        <v>14</v>
      </c>
      <c r="AI9" s="962"/>
      <c r="AJ9" s="924">
        <v>4</v>
      </c>
      <c r="AK9" s="924">
        <v>4</v>
      </c>
      <c r="AL9" s="924">
        <v>44</v>
      </c>
      <c r="AM9" s="924">
        <v>44</v>
      </c>
      <c r="AN9" s="924">
        <v>11</v>
      </c>
      <c r="AO9" s="962"/>
      <c r="AP9" s="924">
        <v>53</v>
      </c>
      <c r="AQ9" s="924">
        <v>42</v>
      </c>
      <c r="AR9" s="924">
        <v>12</v>
      </c>
      <c r="AS9" s="1030">
        <v>7</v>
      </c>
      <c r="AT9" s="962"/>
      <c r="AU9" s="924">
        <v>16</v>
      </c>
      <c r="AV9" s="936">
        <v>26</v>
      </c>
      <c r="AW9" s="924">
        <v>0</v>
      </c>
      <c r="AX9" s="962"/>
      <c r="AY9" s="936">
        <v>3</v>
      </c>
      <c r="AZ9" s="936">
        <v>3</v>
      </c>
      <c r="BA9" s="936">
        <v>1</v>
      </c>
      <c r="BB9" s="936">
        <v>100</v>
      </c>
      <c r="BC9" s="936">
        <v>0</v>
      </c>
      <c r="BD9" s="962"/>
      <c r="BE9" s="936">
        <v>2</v>
      </c>
      <c r="BF9" s="936">
        <v>5</v>
      </c>
      <c r="BG9" s="936">
        <v>100</v>
      </c>
      <c r="BH9" s="936">
        <v>0</v>
      </c>
      <c r="BI9" s="962"/>
      <c r="BJ9" s="924">
        <v>3</v>
      </c>
      <c r="BK9" s="924">
        <v>6</v>
      </c>
      <c r="BL9" s="924">
        <v>49</v>
      </c>
      <c r="BM9" s="924">
        <v>33</v>
      </c>
      <c r="BN9" s="924">
        <v>16</v>
      </c>
    </row>
    <row r="10" spans="1:66" s="1" customFormat="1" ht="12" customHeight="1">
      <c r="A10" s="955"/>
      <c r="B10" s="962"/>
      <c r="C10" s="968"/>
      <c r="D10" s="968"/>
      <c r="E10" s="968"/>
      <c r="F10" s="968"/>
      <c r="G10" s="968"/>
      <c r="H10" s="1028"/>
      <c r="I10" s="946"/>
      <c r="J10" s="924"/>
      <c r="K10" s="924"/>
      <c r="L10" s="924"/>
      <c r="M10" s="924"/>
      <c r="N10" s="924"/>
      <c r="O10" s="924"/>
      <c r="P10" s="924"/>
      <c r="Q10" s="924"/>
      <c r="R10" s="1023"/>
      <c r="S10" s="924"/>
      <c r="T10" s="924"/>
      <c r="U10" s="924"/>
      <c r="V10" s="924"/>
      <c r="W10" s="1023"/>
      <c r="X10" s="924"/>
      <c r="Y10" s="924"/>
      <c r="Z10" s="924"/>
      <c r="AA10" s="1023"/>
      <c r="AB10" s="924"/>
      <c r="AC10" s="924"/>
      <c r="AD10" s="924"/>
      <c r="AE10" s="962"/>
      <c r="AF10" s="937"/>
      <c r="AG10" s="937"/>
      <c r="AH10" s="937"/>
      <c r="AI10" s="962"/>
      <c r="AJ10" s="924"/>
      <c r="AK10" s="924"/>
      <c r="AL10" s="924"/>
      <c r="AM10" s="924"/>
      <c r="AN10" s="924"/>
      <c r="AO10" s="962"/>
      <c r="AP10" s="924"/>
      <c r="AQ10" s="924"/>
      <c r="AR10" s="924"/>
      <c r="AS10" s="1000"/>
      <c r="AT10" s="962"/>
      <c r="AU10" s="924"/>
      <c r="AV10" s="937"/>
      <c r="AW10" s="924"/>
      <c r="AX10" s="962"/>
      <c r="AY10" s="937"/>
      <c r="AZ10" s="937"/>
      <c r="BA10" s="937"/>
      <c r="BB10" s="937"/>
      <c r="BC10" s="937"/>
      <c r="BD10" s="962"/>
      <c r="BE10" s="937"/>
      <c r="BF10" s="937"/>
      <c r="BG10" s="937"/>
      <c r="BH10" s="937"/>
      <c r="BI10" s="962"/>
      <c r="BJ10" s="924"/>
      <c r="BK10" s="924"/>
      <c r="BL10" s="924"/>
      <c r="BM10" s="924"/>
      <c r="BN10" s="924"/>
    </row>
    <row r="11" spans="1:66" s="1" customFormat="1" ht="12" customHeight="1">
      <c r="A11" s="953">
        <v>59</v>
      </c>
      <c r="B11" s="962">
        <v>46</v>
      </c>
      <c r="C11" s="967">
        <v>4</v>
      </c>
      <c r="D11" s="967">
        <v>2</v>
      </c>
      <c r="E11" s="967">
        <v>3</v>
      </c>
      <c r="F11" s="967">
        <v>2</v>
      </c>
      <c r="G11" s="967">
        <v>2</v>
      </c>
      <c r="H11" s="1027">
        <v>53</v>
      </c>
      <c r="I11" s="945">
        <v>11</v>
      </c>
      <c r="J11" s="924">
        <v>46</v>
      </c>
      <c r="K11" s="924">
        <v>11</v>
      </c>
      <c r="L11" s="924">
        <v>14</v>
      </c>
      <c r="M11" s="924">
        <v>9</v>
      </c>
      <c r="N11" s="924">
        <v>9</v>
      </c>
      <c r="O11" s="924">
        <v>22</v>
      </c>
      <c r="P11" s="924">
        <v>54</v>
      </c>
      <c r="Q11" s="924">
        <v>11</v>
      </c>
      <c r="R11" s="1023"/>
      <c r="S11" s="924">
        <v>27</v>
      </c>
      <c r="T11" s="924">
        <v>20</v>
      </c>
      <c r="U11" s="924">
        <v>67</v>
      </c>
      <c r="V11" s="924">
        <v>9</v>
      </c>
      <c r="W11" s="1023"/>
      <c r="X11" s="924">
        <v>74</v>
      </c>
      <c r="Y11" s="924">
        <v>34</v>
      </c>
      <c r="Z11" s="924">
        <v>15</v>
      </c>
      <c r="AA11" s="1023"/>
      <c r="AB11" s="924">
        <v>82</v>
      </c>
      <c r="AC11" s="924">
        <v>28</v>
      </c>
      <c r="AD11" s="924">
        <v>13</v>
      </c>
      <c r="AE11" s="962"/>
      <c r="AF11" s="936">
        <v>33</v>
      </c>
      <c r="AG11" s="936">
        <v>72</v>
      </c>
      <c r="AH11" s="936">
        <v>18</v>
      </c>
      <c r="AI11" s="962"/>
      <c r="AJ11" s="924">
        <v>6</v>
      </c>
      <c r="AK11" s="924">
        <v>8</v>
      </c>
      <c r="AL11" s="924">
        <v>49</v>
      </c>
      <c r="AM11" s="924">
        <v>51</v>
      </c>
      <c r="AN11" s="924">
        <v>9</v>
      </c>
      <c r="AO11" s="962"/>
      <c r="AP11" s="924">
        <v>73</v>
      </c>
      <c r="AQ11" s="924">
        <v>42</v>
      </c>
      <c r="AR11" s="924">
        <v>8</v>
      </c>
      <c r="AS11" s="1030">
        <v>17</v>
      </c>
      <c r="AT11" s="962"/>
      <c r="AU11" s="924">
        <v>20</v>
      </c>
      <c r="AV11" s="936">
        <v>23</v>
      </c>
      <c r="AW11" s="924">
        <v>-1</v>
      </c>
      <c r="AX11" s="962"/>
      <c r="AY11" s="936">
        <v>3</v>
      </c>
      <c r="AZ11" s="936">
        <v>1</v>
      </c>
      <c r="BA11" s="936">
        <v>0</v>
      </c>
      <c r="BB11" s="936">
        <v>119</v>
      </c>
      <c r="BC11" s="936">
        <v>0</v>
      </c>
      <c r="BD11" s="962"/>
      <c r="BE11" s="936">
        <v>3</v>
      </c>
      <c r="BF11" s="936">
        <v>1</v>
      </c>
      <c r="BG11" s="936">
        <v>119</v>
      </c>
      <c r="BH11" s="936">
        <v>0</v>
      </c>
      <c r="BI11" s="962"/>
      <c r="BJ11" s="924">
        <v>3</v>
      </c>
      <c r="BK11" s="924">
        <v>6</v>
      </c>
      <c r="BL11" s="924">
        <v>59</v>
      </c>
      <c r="BM11" s="924">
        <v>39</v>
      </c>
      <c r="BN11" s="924">
        <v>16</v>
      </c>
    </row>
    <row r="12" spans="1:66" s="1" customFormat="1" ht="12" customHeight="1">
      <c r="A12" s="955"/>
      <c r="B12" s="962"/>
      <c r="C12" s="968"/>
      <c r="D12" s="968"/>
      <c r="E12" s="968"/>
      <c r="F12" s="968"/>
      <c r="G12" s="968"/>
      <c r="H12" s="1028"/>
      <c r="I12" s="946"/>
      <c r="J12" s="924"/>
      <c r="K12" s="924"/>
      <c r="L12" s="924"/>
      <c r="M12" s="924"/>
      <c r="N12" s="924"/>
      <c r="O12" s="924"/>
      <c r="P12" s="924"/>
      <c r="Q12" s="924"/>
      <c r="R12" s="1023"/>
      <c r="S12" s="924"/>
      <c r="T12" s="924"/>
      <c r="U12" s="924"/>
      <c r="V12" s="924"/>
      <c r="W12" s="1023"/>
      <c r="X12" s="924"/>
      <c r="Y12" s="924"/>
      <c r="Z12" s="924"/>
      <c r="AA12" s="1023"/>
      <c r="AB12" s="924"/>
      <c r="AC12" s="924"/>
      <c r="AD12" s="924"/>
      <c r="AE12" s="962"/>
      <c r="AF12" s="937"/>
      <c r="AG12" s="937"/>
      <c r="AH12" s="937"/>
      <c r="AI12" s="962"/>
      <c r="AJ12" s="924"/>
      <c r="AK12" s="924"/>
      <c r="AL12" s="924"/>
      <c r="AM12" s="924"/>
      <c r="AN12" s="924"/>
      <c r="AO12" s="962"/>
      <c r="AP12" s="924"/>
      <c r="AQ12" s="924"/>
      <c r="AR12" s="924"/>
      <c r="AS12" s="1000"/>
      <c r="AT12" s="962"/>
      <c r="AU12" s="924"/>
      <c r="AV12" s="937"/>
      <c r="AW12" s="924"/>
      <c r="AX12" s="962"/>
      <c r="AY12" s="937"/>
      <c r="AZ12" s="937"/>
      <c r="BA12" s="937"/>
      <c r="BB12" s="937"/>
      <c r="BC12" s="937"/>
      <c r="BD12" s="962"/>
      <c r="BE12" s="937"/>
      <c r="BF12" s="937"/>
      <c r="BG12" s="937"/>
      <c r="BH12" s="937"/>
      <c r="BI12" s="962"/>
      <c r="BJ12" s="924"/>
      <c r="BK12" s="924"/>
      <c r="BL12" s="924"/>
      <c r="BM12" s="924"/>
      <c r="BN12" s="924"/>
    </row>
    <row r="13" spans="1:66" s="1" customFormat="1" ht="12" customHeight="1">
      <c r="A13" s="953">
        <v>14</v>
      </c>
      <c r="B13" s="962">
        <v>7</v>
      </c>
      <c r="C13" s="967">
        <v>1</v>
      </c>
      <c r="D13" s="967">
        <v>2</v>
      </c>
      <c r="E13" s="967">
        <v>3</v>
      </c>
      <c r="F13" s="967">
        <v>0</v>
      </c>
      <c r="G13" s="967">
        <v>1</v>
      </c>
      <c r="H13" s="1027">
        <v>8</v>
      </c>
      <c r="I13" s="945">
        <v>1</v>
      </c>
      <c r="J13" s="924">
        <v>7</v>
      </c>
      <c r="K13" s="924">
        <v>1</v>
      </c>
      <c r="L13" s="924">
        <v>4</v>
      </c>
      <c r="M13" s="924">
        <v>4</v>
      </c>
      <c r="N13" s="924">
        <v>0</v>
      </c>
      <c r="O13" s="924">
        <v>6</v>
      </c>
      <c r="P13" s="924">
        <v>8</v>
      </c>
      <c r="Q13" s="924">
        <v>1</v>
      </c>
      <c r="R13" s="1023"/>
      <c r="S13" s="924">
        <v>7</v>
      </c>
      <c r="T13" s="924">
        <v>6</v>
      </c>
      <c r="U13" s="924">
        <v>10</v>
      </c>
      <c r="V13" s="924">
        <v>0</v>
      </c>
      <c r="W13" s="1023"/>
      <c r="X13" s="924">
        <v>18</v>
      </c>
      <c r="Y13" s="924">
        <v>5</v>
      </c>
      <c r="Z13" s="924">
        <v>0</v>
      </c>
      <c r="AA13" s="1023"/>
      <c r="AB13" s="924">
        <v>18</v>
      </c>
      <c r="AC13" s="924">
        <v>5</v>
      </c>
      <c r="AD13" s="924">
        <v>0</v>
      </c>
      <c r="AE13" s="962"/>
      <c r="AF13" s="936">
        <v>12</v>
      </c>
      <c r="AG13" s="936">
        <v>11</v>
      </c>
      <c r="AH13" s="936">
        <v>0</v>
      </c>
      <c r="AI13" s="962"/>
      <c r="AJ13" s="924">
        <v>0</v>
      </c>
      <c r="AK13" s="924">
        <v>0</v>
      </c>
      <c r="AL13" s="924">
        <v>12</v>
      </c>
      <c r="AM13" s="924">
        <v>11</v>
      </c>
      <c r="AN13" s="924">
        <v>0</v>
      </c>
      <c r="AO13" s="962"/>
      <c r="AP13" s="924">
        <v>15</v>
      </c>
      <c r="AQ13" s="924">
        <v>8</v>
      </c>
      <c r="AR13" s="924">
        <v>0</v>
      </c>
      <c r="AS13" s="1030">
        <v>1</v>
      </c>
      <c r="AT13" s="962"/>
      <c r="AU13" s="924">
        <v>2</v>
      </c>
      <c r="AV13" s="936">
        <v>6</v>
      </c>
      <c r="AW13" s="924">
        <v>0</v>
      </c>
      <c r="AX13" s="962"/>
      <c r="AY13" s="936">
        <v>0</v>
      </c>
      <c r="AZ13" s="936">
        <v>1</v>
      </c>
      <c r="BA13" s="936">
        <v>0</v>
      </c>
      <c r="BB13" s="936">
        <v>22</v>
      </c>
      <c r="BC13" s="936">
        <v>0</v>
      </c>
      <c r="BD13" s="962"/>
      <c r="BE13" s="936">
        <v>0</v>
      </c>
      <c r="BF13" s="936">
        <v>1</v>
      </c>
      <c r="BG13" s="936">
        <v>22</v>
      </c>
      <c r="BH13" s="936">
        <v>0</v>
      </c>
      <c r="BI13" s="962"/>
      <c r="BJ13" s="924">
        <v>1</v>
      </c>
      <c r="BK13" s="924">
        <v>1</v>
      </c>
      <c r="BL13" s="924">
        <v>12</v>
      </c>
      <c r="BM13" s="924">
        <v>9</v>
      </c>
      <c r="BN13" s="924">
        <v>0</v>
      </c>
    </row>
    <row r="14" spans="1:66" s="1" customFormat="1" ht="12" customHeight="1">
      <c r="A14" s="955"/>
      <c r="B14" s="962"/>
      <c r="C14" s="968"/>
      <c r="D14" s="968"/>
      <c r="E14" s="968"/>
      <c r="F14" s="968"/>
      <c r="G14" s="968"/>
      <c r="H14" s="1028"/>
      <c r="I14" s="946"/>
      <c r="J14" s="924"/>
      <c r="K14" s="924"/>
      <c r="L14" s="924"/>
      <c r="M14" s="924"/>
      <c r="N14" s="924"/>
      <c r="O14" s="924"/>
      <c r="P14" s="924"/>
      <c r="Q14" s="924"/>
      <c r="R14" s="1023"/>
      <c r="S14" s="924"/>
      <c r="T14" s="924"/>
      <c r="U14" s="924"/>
      <c r="V14" s="924"/>
      <c r="W14" s="1023"/>
      <c r="X14" s="924"/>
      <c r="Y14" s="924"/>
      <c r="Z14" s="924"/>
      <c r="AA14" s="1023"/>
      <c r="AB14" s="924"/>
      <c r="AC14" s="924"/>
      <c r="AD14" s="924"/>
      <c r="AE14" s="962"/>
      <c r="AF14" s="937"/>
      <c r="AG14" s="937"/>
      <c r="AH14" s="937"/>
      <c r="AI14" s="962"/>
      <c r="AJ14" s="924"/>
      <c r="AK14" s="924"/>
      <c r="AL14" s="924"/>
      <c r="AM14" s="924"/>
      <c r="AN14" s="924"/>
      <c r="AO14" s="962"/>
      <c r="AP14" s="924"/>
      <c r="AQ14" s="924"/>
      <c r="AR14" s="924"/>
      <c r="AS14" s="1000"/>
      <c r="AT14" s="962"/>
      <c r="AU14" s="924"/>
      <c r="AV14" s="937"/>
      <c r="AW14" s="924"/>
      <c r="AX14" s="962"/>
      <c r="AY14" s="937"/>
      <c r="AZ14" s="937"/>
      <c r="BA14" s="937"/>
      <c r="BB14" s="937"/>
      <c r="BC14" s="937"/>
      <c r="BD14" s="962"/>
      <c r="BE14" s="937"/>
      <c r="BF14" s="937"/>
      <c r="BG14" s="937"/>
      <c r="BH14" s="937"/>
      <c r="BI14" s="962"/>
      <c r="BJ14" s="924"/>
      <c r="BK14" s="924"/>
      <c r="BL14" s="924"/>
      <c r="BM14" s="924"/>
      <c r="BN14" s="924"/>
    </row>
    <row r="15" spans="1:66" s="1" customFormat="1" ht="12" customHeight="1">
      <c r="A15" s="953">
        <v>70</v>
      </c>
      <c r="B15" s="962">
        <v>51</v>
      </c>
      <c r="C15" s="967">
        <v>3</v>
      </c>
      <c r="D15" s="967">
        <v>8</v>
      </c>
      <c r="E15" s="967">
        <v>3</v>
      </c>
      <c r="F15" s="967">
        <v>1</v>
      </c>
      <c r="G15" s="967">
        <v>4</v>
      </c>
      <c r="H15" s="1027">
        <v>70</v>
      </c>
      <c r="I15" s="945">
        <v>10</v>
      </c>
      <c r="J15" s="924">
        <v>51</v>
      </c>
      <c r="K15" s="924">
        <v>14</v>
      </c>
      <c r="L15" s="924">
        <v>24</v>
      </c>
      <c r="M15" s="924">
        <v>13</v>
      </c>
      <c r="N15" s="924">
        <v>5</v>
      </c>
      <c r="O15" s="924">
        <v>26</v>
      </c>
      <c r="P15" s="924">
        <v>70</v>
      </c>
      <c r="Q15" s="924">
        <v>10</v>
      </c>
      <c r="R15" s="1023"/>
      <c r="S15" s="924">
        <v>48</v>
      </c>
      <c r="T15" s="924">
        <v>35</v>
      </c>
      <c r="U15" s="924">
        <v>60</v>
      </c>
      <c r="V15" s="924">
        <v>7</v>
      </c>
      <c r="W15" s="1023"/>
      <c r="X15" s="924">
        <v>100</v>
      </c>
      <c r="Y15" s="924">
        <v>42</v>
      </c>
      <c r="Z15" s="924">
        <v>8</v>
      </c>
      <c r="AA15" s="1023"/>
      <c r="AB15" s="924">
        <v>121</v>
      </c>
      <c r="AC15" s="924">
        <v>24</v>
      </c>
      <c r="AD15" s="924">
        <v>5</v>
      </c>
      <c r="AE15" s="962"/>
      <c r="AF15" s="936">
        <v>76</v>
      </c>
      <c r="AG15" s="936">
        <v>67</v>
      </c>
      <c r="AH15" s="936">
        <v>7</v>
      </c>
      <c r="AI15" s="962"/>
      <c r="AJ15" s="924">
        <v>11</v>
      </c>
      <c r="AK15" s="924">
        <v>12</v>
      </c>
      <c r="AL15" s="924">
        <v>41</v>
      </c>
      <c r="AM15" s="924">
        <v>77</v>
      </c>
      <c r="AN15" s="924">
        <v>9</v>
      </c>
      <c r="AO15" s="962"/>
      <c r="AP15" s="924">
        <v>106</v>
      </c>
      <c r="AQ15" s="924">
        <v>43</v>
      </c>
      <c r="AR15" s="924">
        <v>1</v>
      </c>
      <c r="AS15" s="1030">
        <v>36</v>
      </c>
      <c r="AT15" s="962"/>
      <c r="AU15" s="924">
        <v>28</v>
      </c>
      <c r="AV15" s="936">
        <v>20</v>
      </c>
      <c r="AW15" s="924">
        <v>-5</v>
      </c>
      <c r="AX15" s="962"/>
      <c r="AY15" s="936">
        <v>7</v>
      </c>
      <c r="AZ15" s="936">
        <v>3</v>
      </c>
      <c r="BA15" s="936">
        <v>0</v>
      </c>
      <c r="BB15" s="936">
        <v>139</v>
      </c>
      <c r="BC15" s="936">
        <v>1</v>
      </c>
      <c r="BD15" s="962"/>
      <c r="BE15" s="936">
        <v>5</v>
      </c>
      <c r="BF15" s="936">
        <v>6</v>
      </c>
      <c r="BG15" s="936">
        <v>139</v>
      </c>
      <c r="BH15" s="936">
        <v>0</v>
      </c>
      <c r="BI15" s="962"/>
      <c r="BJ15" s="924">
        <v>7</v>
      </c>
      <c r="BK15" s="924">
        <v>18</v>
      </c>
      <c r="BL15" s="924">
        <v>54</v>
      </c>
      <c r="BM15" s="924">
        <v>65</v>
      </c>
      <c r="BN15" s="924">
        <v>6</v>
      </c>
    </row>
    <row r="16" spans="1:66" s="1" customFormat="1" ht="12" customHeight="1">
      <c r="A16" s="955"/>
      <c r="B16" s="962"/>
      <c r="C16" s="968"/>
      <c r="D16" s="968"/>
      <c r="E16" s="968"/>
      <c r="F16" s="968"/>
      <c r="G16" s="968"/>
      <c r="H16" s="1028"/>
      <c r="I16" s="946"/>
      <c r="J16" s="924"/>
      <c r="K16" s="924"/>
      <c r="L16" s="924"/>
      <c r="M16" s="924"/>
      <c r="N16" s="924"/>
      <c r="O16" s="924"/>
      <c r="P16" s="924"/>
      <c r="Q16" s="924"/>
      <c r="R16" s="1023"/>
      <c r="S16" s="924"/>
      <c r="T16" s="924"/>
      <c r="U16" s="924"/>
      <c r="V16" s="924"/>
      <c r="W16" s="1023"/>
      <c r="X16" s="924"/>
      <c r="Y16" s="924"/>
      <c r="Z16" s="924"/>
      <c r="AA16" s="1023"/>
      <c r="AB16" s="924"/>
      <c r="AC16" s="924"/>
      <c r="AD16" s="924"/>
      <c r="AE16" s="962"/>
      <c r="AF16" s="937"/>
      <c r="AG16" s="937"/>
      <c r="AH16" s="937"/>
      <c r="AI16" s="962"/>
      <c r="AJ16" s="924"/>
      <c r="AK16" s="924"/>
      <c r="AL16" s="924"/>
      <c r="AM16" s="924"/>
      <c r="AN16" s="924"/>
      <c r="AO16" s="962"/>
      <c r="AP16" s="924"/>
      <c r="AQ16" s="924"/>
      <c r="AR16" s="924"/>
      <c r="AS16" s="1000"/>
      <c r="AT16" s="962"/>
      <c r="AU16" s="924"/>
      <c r="AV16" s="937"/>
      <c r="AW16" s="924"/>
      <c r="AX16" s="962"/>
      <c r="AY16" s="937"/>
      <c r="AZ16" s="937"/>
      <c r="BA16" s="937"/>
      <c r="BB16" s="937"/>
      <c r="BC16" s="937"/>
      <c r="BD16" s="962"/>
      <c r="BE16" s="937"/>
      <c r="BF16" s="937"/>
      <c r="BG16" s="937"/>
      <c r="BH16" s="937"/>
      <c r="BI16" s="962"/>
      <c r="BJ16" s="924"/>
      <c r="BK16" s="924"/>
      <c r="BL16" s="924"/>
      <c r="BM16" s="924"/>
      <c r="BN16" s="924"/>
    </row>
    <row r="17" spans="1:66" s="1" customFormat="1" ht="12" customHeight="1">
      <c r="A17" s="953">
        <v>9</v>
      </c>
      <c r="B17" s="962">
        <v>6</v>
      </c>
      <c r="C17" s="967">
        <v>1</v>
      </c>
      <c r="D17" s="967">
        <v>1</v>
      </c>
      <c r="E17" s="967">
        <v>0</v>
      </c>
      <c r="F17" s="967">
        <v>0</v>
      </c>
      <c r="G17" s="967">
        <v>1</v>
      </c>
      <c r="H17" s="1027">
        <v>19</v>
      </c>
      <c r="I17" s="945">
        <v>5</v>
      </c>
      <c r="J17" s="924">
        <v>6</v>
      </c>
      <c r="K17" s="924">
        <v>2</v>
      </c>
      <c r="L17" s="924">
        <v>2</v>
      </c>
      <c r="M17" s="924">
        <v>3</v>
      </c>
      <c r="N17" s="924">
        <v>0</v>
      </c>
      <c r="O17" s="924">
        <v>2</v>
      </c>
      <c r="P17" s="924">
        <v>19</v>
      </c>
      <c r="Q17" s="924">
        <v>5</v>
      </c>
      <c r="R17" s="1023"/>
      <c r="S17" s="924">
        <v>4</v>
      </c>
      <c r="T17" s="924">
        <v>5</v>
      </c>
      <c r="U17" s="924">
        <v>21</v>
      </c>
      <c r="V17" s="924">
        <v>3</v>
      </c>
      <c r="W17" s="1023"/>
      <c r="X17" s="924">
        <v>22</v>
      </c>
      <c r="Y17" s="924">
        <v>9</v>
      </c>
      <c r="Z17" s="924">
        <v>2</v>
      </c>
      <c r="AA17" s="1023"/>
      <c r="AB17" s="924">
        <v>23</v>
      </c>
      <c r="AC17" s="924">
        <v>7</v>
      </c>
      <c r="AD17" s="924">
        <v>3</v>
      </c>
      <c r="AE17" s="962"/>
      <c r="AF17" s="936">
        <v>8</v>
      </c>
      <c r="AG17" s="936">
        <v>22</v>
      </c>
      <c r="AH17" s="936">
        <v>3</v>
      </c>
      <c r="AI17" s="962"/>
      <c r="AJ17" s="924">
        <v>0</v>
      </c>
      <c r="AK17" s="924">
        <v>1</v>
      </c>
      <c r="AL17" s="924">
        <v>11</v>
      </c>
      <c r="AM17" s="924">
        <v>19</v>
      </c>
      <c r="AN17" s="924">
        <v>2</v>
      </c>
      <c r="AO17" s="962"/>
      <c r="AP17" s="924">
        <v>11</v>
      </c>
      <c r="AQ17" s="924">
        <v>19</v>
      </c>
      <c r="AR17" s="924">
        <v>3</v>
      </c>
      <c r="AS17" s="1030">
        <v>1</v>
      </c>
      <c r="AT17" s="962"/>
      <c r="AU17" s="924">
        <v>4</v>
      </c>
      <c r="AV17" s="936">
        <v>14</v>
      </c>
      <c r="AW17" s="924">
        <v>1</v>
      </c>
      <c r="AX17" s="962"/>
      <c r="AY17" s="936">
        <v>0</v>
      </c>
      <c r="AZ17" s="936">
        <v>0</v>
      </c>
      <c r="BA17" s="936">
        <v>0</v>
      </c>
      <c r="BB17" s="936">
        <v>33</v>
      </c>
      <c r="BC17" s="936">
        <v>0</v>
      </c>
      <c r="BD17" s="962"/>
      <c r="BE17" s="936">
        <v>0</v>
      </c>
      <c r="BF17" s="936">
        <v>0</v>
      </c>
      <c r="BG17" s="936">
        <v>33</v>
      </c>
      <c r="BH17" s="936">
        <v>0</v>
      </c>
      <c r="BI17" s="962"/>
      <c r="BJ17" s="924">
        <v>0</v>
      </c>
      <c r="BK17" s="924">
        <v>1</v>
      </c>
      <c r="BL17" s="924">
        <v>11</v>
      </c>
      <c r="BM17" s="924">
        <v>18</v>
      </c>
      <c r="BN17" s="924">
        <v>3</v>
      </c>
    </row>
    <row r="18" spans="1:66" s="1" customFormat="1" ht="12" customHeight="1">
      <c r="A18" s="955"/>
      <c r="B18" s="962"/>
      <c r="C18" s="968"/>
      <c r="D18" s="968"/>
      <c r="E18" s="968"/>
      <c r="F18" s="968"/>
      <c r="G18" s="968"/>
      <c r="H18" s="1028"/>
      <c r="I18" s="946"/>
      <c r="J18" s="924"/>
      <c r="K18" s="924"/>
      <c r="L18" s="924"/>
      <c r="M18" s="924"/>
      <c r="N18" s="924"/>
      <c r="O18" s="924"/>
      <c r="P18" s="924"/>
      <c r="Q18" s="924"/>
      <c r="R18" s="1023"/>
      <c r="S18" s="924"/>
      <c r="T18" s="924"/>
      <c r="U18" s="924"/>
      <c r="V18" s="924"/>
      <c r="W18" s="1023"/>
      <c r="X18" s="924"/>
      <c r="Y18" s="924"/>
      <c r="Z18" s="924"/>
      <c r="AA18" s="1023"/>
      <c r="AB18" s="924"/>
      <c r="AC18" s="924"/>
      <c r="AD18" s="924"/>
      <c r="AE18" s="962"/>
      <c r="AF18" s="937"/>
      <c r="AG18" s="937"/>
      <c r="AH18" s="937"/>
      <c r="AI18" s="962"/>
      <c r="AJ18" s="924"/>
      <c r="AK18" s="924"/>
      <c r="AL18" s="924"/>
      <c r="AM18" s="924"/>
      <c r="AN18" s="924"/>
      <c r="AO18" s="962"/>
      <c r="AP18" s="924"/>
      <c r="AQ18" s="924"/>
      <c r="AR18" s="924"/>
      <c r="AS18" s="1000"/>
      <c r="AT18" s="962"/>
      <c r="AU18" s="924"/>
      <c r="AV18" s="937"/>
      <c r="AW18" s="924"/>
      <c r="AX18" s="962"/>
      <c r="AY18" s="937"/>
      <c r="AZ18" s="937"/>
      <c r="BA18" s="937"/>
      <c r="BB18" s="937"/>
      <c r="BC18" s="937"/>
      <c r="BD18" s="962"/>
      <c r="BE18" s="937"/>
      <c r="BF18" s="937"/>
      <c r="BG18" s="937"/>
      <c r="BH18" s="937"/>
      <c r="BI18" s="962"/>
      <c r="BJ18" s="924"/>
      <c r="BK18" s="924"/>
      <c r="BL18" s="924"/>
      <c r="BM18" s="924"/>
      <c r="BN18" s="924"/>
    </row>
    <row r="19" spans="1:66" s="1" customFormat="1" ht="12" customHeight="1">
      <c r="A19" s="953">
        <v>3</v>
      </c>
      <c r="B19" s="962">
        <v>0</v>
      </c>
      <c r="C19" s="967">
        <v>0</v>
      </c>
      <c r="D19" s="967">
        <v>0</v>
      </c>
      <c r="E19" s="967">
        <v>1</v>
      </c>
      <c r="F19" s="967">
        <v>2</v>
      </c>
      <c r="G19" s="967">
        <v>0</v>
      </c>
      <c r="H19" s="1027">
        <v>13</v>
      </c>
      <c r="I19" s="945">
        <v>2</v>
      </c>
      <c r="J19" s="924">
        <v>0</v>
      </c>
      <c r="K19" s="924">
        <v>0</v>
      </c>
      <c r="L19" s="924">
        <v>0</v>
      </c>
      <c r="M19" s="924">
        <v>1</v>
      </c>
      <c r="N19" s="924">
        <v>2</v>
      </c>
      <c r="O19" s="924">
        <v>1</v>
      </c>
      <c r="P19" s="924">
        <v>13</v>
      </c>
      <c r="Q19" s="924">
        <v>2</v>
      </c>
      <c r="R19" s="1023"/>
      <c r="S19" s="924">
        <v>2</v>
      </c>
      <c r="T19" s="924">
        <v>0</v>
      </c>
      <c r="U19" s="924">
        <v>13</v>
      </c>
      <c r="V19" s="924">
        <v>3</v>
      </c>
      <c r="W19" s="1023"/>
      <c r="X19" s="924">
        <v>7</v>
      </c>
      <c r="Y19" s="924">
        <v>8</v>
      </c>
      <c r="Z19" s="924">
        <v>3</v>
      </c>
      <c r="AA19" s="1023"/>
      <c r="AB19" s="924">
        <v>12</v>
      </c>
      <c r="AC19" s="924">
        <v>3</v>
      </c>
      <c r="AD19" s="924">
        <v>3</v>
      </c>
      <c r="AE19" s="962"/>
      <c r="AF19" s="936">
        <v>6</v>
      </c>
      <c r="AG19" s="936">
        <v>8</v>
      </c>
      <c r="AH19" s="936">
        <v>4</v>
      </c>
      <c r="AI19" s="962"/>
      <c r="AJ19" s="924">
        <v>1</v>
      </c>
      <c r="AK19" s="924">
        <v>0</v>
      </c>
      <c r="AL19" s="924">
        <v>9</v>
      </c>
      <c r="AM19" s="924">
        <v>5</v>
      </c>
      <c r="AN19" s="924">
        <v>3</v>
      </c>
      <c r="AO19" s="962"/>
      <c r="AP19" s="924">
        <v>4</v>
      </c>
      <c r="AQ19" s="924">
        <v>11</v>
      </c>
      <c r="AR19" s="924">
        <v>3</v>
      </c>
      <c r="AS19" s="1030">
        <v>1</v>
      </c>
      <c r="AT19" s="962"/>
      <c r="AU19" s="924">
        <v>2</v>
      </c>
      <c r="AV19" s="936">
        <v>8</v>
      </c>
      <c r="AW19" s="924">
        <v>1</v>
      </c>
      <c r="AX19" s="962"/>
      <c r="AY19" s="936">
        <v>0</v>
      </c>
      <c r="AZ19" s="936">
        <v>0</v>
      </c>
      <c r="BA19" s="936">
        <v>0</v>
      </c>
      <c r="BB19" s="936">
        <v>18</v>
      </c>
      <c r="BC19" s="936">
        <v>0</v>
      </c>
      <c r="BD19" s="962"/>
      <c r="BE19" s="936">
        <v>0</v>
      </c>
      <c r="BF19" s="936">
        <v>0</v>
      </c>
      <c r="BG19" s="936">
        <v>18</v>
      </c>
      <c r="BH19" s="936">
        <v>0</v>
      </c>
      <c r="BI19" s="962"/>
      <c r="BJ19" s="924">
        <v>0</v>
      </c>
      <c r="BK19" s="924">
        <v>0</v>
      </c>
      <c r="BL19" s="924">
        <v>10</v>
      </c>
      <c r="BM19" s="924">
        <v>5</v>
      </c>
      <c r="BN19" s="924">
        <v>3</v>
      </c>
    </row>
    <row r="20" spans="1:66" s="1" customFormat="1" ht="12" customHeight="1">
      <c r="A20" s="955"/>
      <c r="B20" s="962"/>
      <c r="C20" s="968"/>
      <c r="D20" s="968"/>
      <c r="E20" s="968"/>
      <c r="F20" s="968"/>
      <c r="G20" s="968"/>
      <c r="H20" s="1028"/>
      <c r="I20" s="946"/>
      <c r="J20" s="924"/>
      <c r="K20" s="924"/>
      <c r="L20" s="924"/>
      <c r="M20" s="924"/>
      <c r="N20" s="924"/>
      <c r="O20" s="924"/>
      <c r="P20" s="924"/>
      <c r="Q20" s="924"/>
      <c r="R20" s="1023"/>
      <c r="S20" s="924"/>
      <c r="T20" s="924"/>
      <c r="U20" s="924"/>
      <c r="V20" s="924"/>
      <c r="W20" s="1023"/>
      <c r="X20" s="924"/>
      <c r="Y20" s="924"/>
      <c r="Z20" s="924"/>
      <c r="AA20" s="1023"/>
      <c r="AB20" s="924"/>
      <c r="AC20" s="924"/>
      <c r="AD20" s="924"/>
      <c r="AE20" s="962"/>
      <c r="AF20" s="937"/>
      <c r="AG20" s="937"/>
      <c r="AH20" s="937"/>
      <c r="AI20" s="962"/>
      <c r="AJ20" s="924"/>
      <c r="AK20" s="924"/>
      <c r="AL20" s="924"/>
      <c r="AM20" s="924"/>
      <c r="AN20" s="924"/>
      <c r="AO20" s="962"/>
      <c r="AP20" s="924"/>
      <c r="AQ20" s="924"/>
      <c r="AR20" s="924"/>
      <c r="AS20" s="1000"/>
      <c r="AT20" s="962"/>
      <c r="AU20" s="924"/>
      <c r="AV20" s="937"/>
      <c r="AW20" s="924"/>
      <c r="AX20" s="962"/>
      <c r="AY20" s="937"/>
      <c r="AZ20" s="937"/>
      <c r="BA20" s="937"/>
      <c r="BB20" s="937"/>
      <c r="BC20" s="937"/>
      <c r="BD20" s="962"/>
      <c r="BE20" s="937"/>
      <c r="BF20" s="937"/>
      <c r="BG20" s="937"/>
      <c r="BH20" s="937"/>
      <c r="BI20" s="962"/>
      <c r="BJ20" s="924"/>
      <c r="BK20" s="924"/>
      <c r="BL20" s="924"/>
      <c r="BM20" s="924"/>
      <c r="BN20" s="924"/>
    </row>
    <row r="21" spans="1:66" s="1" customFormat="1" ht="12" customHeight="1">
      <c r="A21" s="953">
        <v>7</v>
      </c>
      <c r="B21" s="962">
        <v>5</v>
      </c>
      <c r="C21" s="967">
        <v>0</v>
      </c>
      <c r="D21" s="967">
        <v>1</v>
      </c>
      <c r="E21" s="967">
        <v>1</v>
      </c>
      <c r="F21" s="967">
        <v>0</v>
      </c>
      <c r="G21" s="967">
        <v>0</v>
      </c>
      <c r="H21" s="1027">
        <v>8</v>
      </c>
      <c r="I21" s="945">
        <v>1</v>
      </c>
      <c r="J21" s="924">
        <v>5</v>
      </c>
      <c r="K21" s="924">
        <v>1</v>
      </c>
      <c r="L21" s="924">
        <v>4</v>
      </c>
      <c r="M21" s="924">
        <v>3</v>
      </c>
      <c r="N21" s="924">
        <v>3</v>
      </c>
      <c r="O21" s="924">
        <v>6</v>
      </c>
      <c r="P21" s="924">
        <v>8</v>
      </c>
      <c r="Q21" s="924">
        <v>1</v>
      </c>
      <c r="R21" s="1023"/>
      <c r="S21" s="924">
        <v>5</v>
      </c>
      <c r="T21" s="924">
        <v>1</v>
      </c>
      <c r="U21" s="924">
        <v>10</v>
      </c>
      <c r="V21" s="924">
        <v>0</v>
      </c>
      <c r="W21" s="1023"/>
      <c r="X21" s="924">
        <v>13</v>
      </c>
      <c r="Y21" s="924">
        <v>2</v>
      </c>
      <c r="Z21" s="924">
        <v>1</v>
      </c>
      <c r="AA21" s="1023"/>
      <c r="AB21" s="924">
        <v>12</v>
      </c>
      <c r="AC21" s="924">
        <v>3</v>
      </c>
      <c r="AD21" s="924">
        <v>1</v>
      </c>
      <c r="AE21" s="962"/>
      <c r="AF21" s="936">
        <v>4</v>
      </c>
      <c r="AG21" s="936">
        <v>11</v>
      </c>
      <c r="AH21" s="936">
        <v>1</v>
      </c>
      <c r="AI21" s="962"/>
      <c r="AJ21" s="924">
        <v>2</v>
      </c>
      <c r="AK21" s="924">
        <v>1</v>
      </c>
      <c r="AL21" s="924">
        <v>9</v>
      </c>
      <c r="AM21" s="924">
        <v>3</v>
      </c>
      <c r="AN21" s="924">
        <v>1</v>
      </c>
      <c r="AO21" s="962"/>
      <c r="AP21" s="924">
        <v>7</v>
      </c>
      <c r="AQ21" s="924">
        <v>8</v>
      </c>
      <c r="AR21" s="924">
        <v>1</v>
      </c>
      <c r="AS21" s="1030">
        <v>2</v>
      </c>
      <c r="AT21" s="962"/>
      <c r="AU21" s="924">
        <v>4</v>
      </c>
      <c r="AV21" s="936">
        <v>6</v>
      </c>
      <c r="AW21" s="924">
        <v>-2</v>
      </c>
      <c r="AX21" s="962"/>
      <c r="AY21" s="936">
        <v>1</v>
      </c>
      <c r="AZ21" s="936">
        <v>0</v>
      </c>
      <c r="BA21" s="936">
        <v>0</v>
      </c>
      <c r="BB21" s="936">
        <v>15</v>
      </c>
      <c r="BC21" s="936">
        <v>0</v>
      </c>
      <c r="BD21" s="962"/>
      <c r="BE21" s="936">
        <v>1</v>
      </c>
      <c r="BF21" s="936">
        <v>0</v>
      </c>
      <c r="BG21" s="936">
        <v>15</v>
      </c>
      <c r="BH21" s="936">
        <v>0</v>
      </c>
      <c r="BI21" s="962"/>
      <c r="BJ21" s="924">
        <v>2</v>
      </c>
      <c r="BK21" s="924">
        <v>1</v>
      </c>
      <c r="BL21" s="924">
        <v>10</v>
      </c>
      <c r="BM21" s="924">
        <v>3</v>
      </c>
      <c r="BN21" s="924">
        <v>0</v>
      </c>
    </row>
    <row r="22" spans="1:66" s="1" customFormat="1" ht="12" customHeight="1">
      <c r="A22" s="955"/>
      <c r="B22" s="962"/>
      <c r="C22" s="968"/>
      <c r="D22" s="968"/>
      <c r="E22" s="968"/>
      <c r="F22" s="968"/>
      <c r="G22" s="968"/>
      <c r="H22" s="1028"/>
      <c r="I22" s="946"/>
      <c r="J22" s="924"/>
      <c r="K22" s="924"/>
      <c r="L22" s="924"/>
      <c r="M22" s="924"/>
      <c r="N22" s="924"/>
      <c r="O22" s="924"/>
      <c r="P22" s="924"/>
      <c r="Q22" s="924"/>
      <c r="R22" s="1023"/>
      <c r="S22" s="924"/>
      <c r="T22" s="924"/>
      <c r="U22" s="924"/>
      <c r="V22" s="924"/>
      <c r="W22" s="1023"/>
      <c r="X22" s="924"/>
      <c r="Y22" s="924"/>
      <c r="Z22" s="924"/>
      <c r="AA22" s="1023"/>
      <c r="AB22" s="924"/>
      <c r="AC22" s="924"/>
      <c r="AD22" s="924"/>
      <c r="AE22" s="962"/>
      <c r="AF22" s="937"/>
      <c r="AG22" s="937"/>
      <c r="AH22" s="937"/>
      <c r="AI22" s="962"/>
      <c r="AJ22" s="924"/>
      <c r="AK22" s="924"/>
      <c r="AL22" s="924"/>
      <c r="AM22" s="924"/>
      <c r="AN22" s="924"/>
      <c r="AO22" s="962"/>
      <c r="AP22" s="924"/>
      <c r="AQ22" s="924"/>
      <c r="AR22" s="924"/>
      <c r="AS22" s="1000"/>
      <c r="AT22" s="962"/>
      <c r="AU22" s="924"/>
      <c r="AV22" s="937"/>
      <c r="AW22" s="924"/>
      <c r="AX22" s="962"/>
      <c r="AY22" s="937"/>
      <c r="AZ22" s="937"/>
      <c r="BA22" s="937"/>
      <c r="BB22" s="937"/>
      <c r="BC22" s="937"/>
      <c r="BD22" s="962"/>
      <c r="BE22" s="937"/>
      <c r="BF22" s="937"/>
      <c r="BG22" s="937"/>
      <c r="BH22" s="937"/>
      <c r="BI22" s="962"/>
      <c r="BJ22" s="924"/>
      <c r="BK22" s="924"/>
      <c r="BL22" s="924"/>
      <c r="BM22" s="924"/>
      <c r="BN22" s="924"/>
    </row>
    <row r="23" spans="1:66" s="1" customFormat="1" ht="12" customHeight="1">
      <c r="A23" s="953">
        <v>59</v>
      </c>
      <c r="B23" s="962">
        <v>43</v>
      </c>
      <c r="C23" s="967">
        <v>2</v>
      </c>
      <c r="D23" s="967">
        <v>8</v>
      </c>
      <c r="E23" s="967">
        <v>3</v>
      </c>
      <c r="F23" s="967">
        <v>0</v>
      </c>
      <c r="G23" s="967">
        <v>3</v>
      </c>
      <c r="H23" s="1027">
        <v>117</v>
      </c>
      <c r="I23" s="945">
        <v>14</v>
      </c>
      <c r="J23" s="924">
        <v>43</v>
      </c>
      <c r="K23" s="924">
        <v>8</v>
      </c>
      <c r="L23" s="924">
        <v>24</v>
      </c>
      <c r="M23" s="924">
        <v>10</v>
      </c>
      <c r="N23" s="924">
        <v>6</v>
      </c>
      <c r="O23" s="924">
        <v>17</v>
      </c>
      <c r="P23" s="924">
        <v>118</v>
      </c>
      <c r="Q23" s="924">
        <v>14</v>
      </c>
      <c r="R23" s="1023"/>
      <c r="S23" s="924">
        <v>38</v>
      </c>
      <c r="T23" s="924">
        <v>15</v>
      </c>
      <c r="U23" s="924">
        <v>125</v>
      </c>
      <c r="V23" s="924">
        <v>12</v>
      </c>
      <c r="W23" s="1023"/>
      <c r="X23" s="924">
        <v>112</v>
      </c>
      <c r="Y23" s="924">
        <v>63</v>
      </c>
      <c r="Z23" s="924">
        <v>15</v>
      </c>
      <c r="AA23" s="1023"/>
      <c r="AB23" s="924">
        <v>126</v>
      </c>
      <c r="AC23" s="924">
        <v>50</v>
      </c>
      <c r="AD23" s="924">
        <v>14</v>
      </c>
      <c r="AE23" s="962"/>
      <c r="AF23" s="936">
        <v>44</v>
      </c>
      <c r="AG23" s="936">
        <v>127</v>
      </c>
      <c r="AH23" s="936">
        <v>19</v>
      </c>
      <c r="AI23" s="962"/>
      <c r="AJ23" s="924">
        <v>1</v>
      </c>
      <c r="AK23" s="924">
        <v>12</v>
      </c>
      <c r="AL23" s="924">
        <v>77</v>
      </c>
      <c r="AM23" s="924">
        <v>87</v>
      </c>
      <c r="AN23" s="924">
        <v>13</v>
      </c>
      <c r="AO23" s="962"/>
      <c r="AP23" s="924">
        <v>68</v>
      </c>
      <c r="AQ23" s="924">
        <v>105</v>
      </c>
      <c r="AR23" s="924">
        <v>17</v>
      </c>
      <c r="AS23" s="1030">
        <v>10</v>
      </c>
      <c r="AT23" s="962"/>
      <c r="AU23" s="924">
        <v>35</v>
      </c>
      <c r="AV23" s="936">
        <v>70</v>
      </c>
      <c r="AW23" s="924">
        <v>0</v>
      </c>
      <c r="AX23" s="962"/>
      <c r="AY23" s="936">
        <v>4</v>
      </c>
      <c r="AZ23" s="936">
        <v>0</v>
      </c>
      <c r="BA23" s="936">
        <v>0</v>
      </c>
      <c r="BB23" s="936">
        <v>186</v>
      </c>
      <c r="BC23" s="936">
        <v>0</v>
      </c>
      <c r="BD23" s="962"/>
      <c r="BE23" s="936">
        <v>4</v>
      </c>
      <c r="BF23" s="936">
        <v>0</v>
      </c>
      <c r="BG23" s="936">
        <v>186</v>
      </c>
      <c r="BH23" s="936">
        <v>0</v>
      </c>
      <c r="BI23" s="962"/>
      <c r="BJ23" s="924">
        <v>1</v>
      </c>
      <c r="BK23" s="924">
        <v>15</v>
      </c>
      <c r="BL23" s="924">
        <v>85</v>
      </c>
      <c r="BM23" s="924">
        <v>75</v>
      </c>
      <c r="BN23" s="924">
        <v>14</v>
      </c>
    </row>
    <row r="24" spans="1:66" s="1" customFormat="1" ht="12" customHeight="1">
      <c r="A24" s="955"/>
      <c r="B24" s="962"/>
      <c r="C24" s="968"/>
      <c r="D24" s="968"/>
      <c r="E24" s="968"/>
      <c r="F24" s="968"/>
      <c r="G24" s="968"/>
      <c r="H24" s="1028"/>
      <c r="I24" s="946"/>
      <c r="J24" s="924"/>
      <c r="K24" s="924"/>
      <c r="L24" s="924"/>
      <c r="M24" s="924"/>
      <c r="N24" s="924"/>
      <c r="O24" s="924"/>
      <c r="P24" s="924"/>
      <c r="Q24" s="924"/>
      <c r="R24" s="1023"/>
      <c r="S24" s="924"/>
      <c r="T24" s="924"/>
      <c r="U24" s="924"/>
      <c r="V24" s="924"/>
      <c r="W24" s="1023"/>
      <c r="X24" s="924"/>
      <c r="Y24" s="924"/>
      <c r="Z24" s="924"/>
      <c r="AA24" s="1023"/>
      <c r="AB24" s="924"/>
      <c r="AC24" s="924"/>
      <c r="AD24" s="924"/>
      <c r="AE24" s="962"/>
      <c r="AF24" s="937"/>
      <c r="AG24" s="937"/>
      <c r="AH24" s="937"/>
      <c r="AI24" s="962"/>
      <c r="AJ24" s="924"/>
      <c r="AK24" s="924"/>
      <c r="AL24" s="924"/>
      <c r="AM24" s="924"/>
      <c r="AN24" s="924"/>
      <c r="AO24" s="962"/>
      <c r="AP24" s="924"/>
      <c r="AQ24" s="924"/>
      <c r="AR24" s="924"/>
      <c r="AS24" s="1000"/>
      <c r="AT24" s="962"/>
      <c r="AU24" s="924"/>
      <c r="AV24" s="937"/>
      <c r="AW24" s="924"/>
      <c r="AX24" s="962"/>
      <c r="AY24" s="937"/>
      <c r="AZ24" s="937"/>
      <c r="BA24" s="937"/>
      <c r="BB24" s="937"/>
      <c r="BC24" s="937"/>
      <c r="BD24" s="962"/>
      <c r="BE24" s="937"/>
      <c r="BF24" s="937"/>
      <c r="BG24" s="937"/>
      <c r="BH24" s="937"/>
      <c r="BI24" s="962"/>
      <c r="BJ24" s="924"/>
      <c r="BK24" s="924"/>
      <c r="BL24" s="924"/>
      <c r="BM24" s="924"/>
      <c r="BN24" s="924"/>
    </row>
    <row r="25" spans="1:66" s="1" customFormat="1" ht="12" customHeight="1">
      <c r="A25" s="953">
        <v>7</v>
      </c>
      <c r="B25" s="962">
        <v>6</v>
      </c>
      <c r="C25" s="967">
        <v>0</v>
      </c>
      <c r="D25" s="967">
        <v>0</v>
      </c>
      <c r="E25" s="967">
        <v>0</v>
      </c>
      <c r="F25" s="967">
        <v>0</v>
      </c>
      <c r="G25" s="967">
        <v>1</v>
      </c>
      <c r="H25" s="1027">
        <v>6</v>
      </c>
      <c r="I25" s="945">
        <v>0</v>
      </c>
      <c r="J25" s="924">
        <v>6</v>
      </c>
      <c r="K25" s="924">
        <v>0</v>
      </c>
      <c r="L25" s="924">
        <v>1</v>
      </c>
      <c r="M25" s="924">
        <v>1</v>
      </c>
      <c r="N25" s="924">
        <v>0</v>
      </c>
      <c r="O25" s="924">
        <v>5</v>
      </c>
      <c r="P25" s="924">
        <v>6</v>
      </c>
      <c r="Q25" s="924">
        <v>0</v>
      </c>
      <c r="R25" s="1023"/>
      <c r="S25" s="924">
        <v>3</v>
      </c>
      <c r="T25" s="924">
        <v>1</v>
      </c>
      <c r="U25" s="924">
        <v>8</v>
      </c>
      <c r="V25" s="924">
        <v>1</v>
      </c>
      <c r="W25" s="1023"/>
      <c r="X25" s="924">
        <v>9</v>
      </c>
      <c r="Y25" s="924">
        <v>4</v>
      </c>
      <c r="Z25" s="924">
        <v>0</v>
      </c>
      <c r="AA25" s="1023"/>
      <c r="AB25" s="924">
        <v>10</v>
      </c>
      <c r="AC25" s="924">
        <v>3</v>
      </c>
      <c r="AD25" s="924">
        <v>0</v>
      </c>
      <c r="AE25" s="962"/>
      <c r="AF25" s="936">
        <v>3</v>
      </c>
      <c r="AG25" s="936">
        <v>10</v>
      </c>
      <c r="AH25" s="936">
        <v>0</v>
      </c>
      <c r="AI25" s="962"/>
      <c r="AJ25" s="924">
        <v>0</v>
      </c>
      <c r="AK25" s="924">
        <v>0</v>
      </c>
      <c r="AL25" s="924">
        <v>9</v>
      </c>
      <c r="AM25" s="924">
        <v>4</v>
      </c>
      <c r="AN25" s="924">
        <v>0</v>
      </c>
      <c r="AO25" s="962"/>
      <c r="AP25" s="924">
        <v>5</v>
      </c>
      <c r="AQ25" s="924">
        <v>8</v>
      </c>
      <c r="AR25" s="924">
        <v>0</v>
      </c>
      <c r="AS25" s="1030">
        <v>0</v>
      </c>
      <c r="AT25" s="962"/>
      <c r="AU25" s="924">
        <v>1</v>
      </c>
      <c r="AV25" s="936">
        <v>7</v>
      </c>
      <c r="AW25" s="924">
        <v>0</v>
      </c>
      <c r="AX25" s="962"/>
      <c r="AY25" s="936">
        <v>3</v>
      </c>
      <c r="AZ25" s="936">
        <v>0</v>
      </c>
      <c r="BA25" s="936">
        <v>0</v>
      </c>
      <c r="BB25" s="936">
        <v>10</v>
      </c>
      <c r="BC25" s="936">
        <v>0</v>
      </c>
      <c r="BD25" s="962"/>
      <c r="BE25" s="936">
        <v>3</v>
      </c>
      <c r="BF25" s="936">
        <v>0</v>
      </c>
      <c r="BG25" s="936">
        <v>10</v>
      </c>
      <c r="BH25" s="936">
        <v>0</v>
      </c>
      <c r="BI25" s="962"/>
      <c r="BJ25" s="924">
        <v>0</v>
      </c>
      <c r="BK25" s="924">
        <v>0</v>
      </c>
      <c r="BL25" s="924">
        <v>11</v>
      </c>
      <c r="BM25" s="924">
        <v>2</v>
      </c>
      <c r="BN25" s="924">
        <v>0</v>
      </c>
    </row>
    <row r="26" spans="1:66" s="1" customFormat="1" ht="12" customHeight="1">
      <c r="A26" s="955"/>
      <c r="B26" s="962"/>
      <c r="C26" s="968"/>
      <c r="D26" s="968"/>
      <c r="E26" s="968"/>
      <c r="F26" s="968"/>
      <c r="G26" s="968"/>
      <c r="H26" s="1028"/>
      <c r="I26" s="946"/>
      <c r="J26" s="924"/>
      <c r="K26" s="924"/>
      <c r="L26" s="924"/>
      <c r="M26" s="924"/>
      <c r="N26" s="924"/>
      <c r="O26" s="924"/>
      <c r="P26" s="924"/>
      <c r="Q26" s="924"/>
      <c r="R26" s="1023"/>
      <c r="S26" s="924"/>
      <c r="T26" s="924"/>
      <c r="U26" s="924"/>
      <c r="V26" s="924"/>
      <c r="W26" s="1023"/>
      <c r="X26" s="924"/>
      <c r="Y26" s="924"/>
      <c r="Z26" s="924"/>
      <c r="AA26" s="1023"/>
      <c r="AB26" s="924"/>
      <c r="AC26" s="924"/>
      <c r="AD26" s="924"/>
      <c r="AE26" s="962"/>
      <c r="AF26" s="937"/>
      <c r="AG26" s="937"/>
      <c r="AH26" s="937"/>
      <c r="AI26" s="962"/>
      <c r="AJ26" s="924"/>
      <c r="AK26" s="924"/>
      <c r="AL26" s="924"/>
      <c r="AM26" s="924"/>
      <c r="AN26" s="924"/>
      <c r="AO26" s="962"/>
      <c r="AP26" s="924"/>
      <c r="AQ26" s="924"/>
      <c r="AR26" s="924"/>
      <c r="AS26" s="1000"/>
      <c r="AT26" s="962"/>
      <c r="AU26" s="924"/>
      <c r="AV26" s="937"/>
      <c r="AW26" s="924"/>
      <c r="AX26" s="962"/>
      <c r="AY26" s="937"/>
      <c r="AZ26" s="937"/>
      <c r="BA26" s="937"/>
      <c r="BB26" s="937"/>
      <c r="BC26" s="937"/>
      <c r="BD26" s="962"/>
      <c r="BE26" s="937"/>
      <c r="BF26" s="937"/>
      <c r="BG26" s="937"/>
      <c r="BH26" s="937"/>
      <c r="BI26" s="962"/>
      <c r="BJ26" s="924"/>
      <c r="BK26" s="924"/>
      <c r="BL26" s="924"/>
      <c r="BM26" s="924"/>
      <c r="BN26" s="924"/>
    </row>
    <row r="27" spans="1:66" s="1" customFormat="1" ht="12" customHeight="1">
      <c r="A27" s="953">
        <v>4</v>
      </c>
      <c r="B27" s="962">
        <v>1</v>
      </c>
      <c r="C27" s="967">
        <v>2</v>
      </c>
      <c r="D27" s="967">
        <v>0</v>
      </c>
      <c r="E27" s="967">
        <v>0</v>
      </c>
      <c r="F27" s="967">
        <v>1</v>
      </c>
      <c r="G27" s="967">
        <v>0</v>
      </c>
      <c r="H27" s="1027">
        <v>1</v>
      </c>
      <c r="I27" s="945">
        <v>1</v>
      </c>
      <c r="J27" s="924">
        <v>1</v>
      </c>
      <c r="K27" s="924">
        <v>2</v>
      </c>
      <c r="L27" s="924">
        <v>0</v>
      </c>
      <c r="M27" s="924">
        <v>0</v>
      </c>
      <c r="N27" s="924">
        <v>2</v>
      </c>
      <c r="O27" s="924">
        <v>1</v>
      </c>
      <c r="P27" s="924">
        <v>1</v>
      </c>
      <c r="Q27" s="924">
        <v>1</v>
      </c>
      <c r="R27" s="1023"/>
      <c r="S27" s="924">
        <v>4</v>
      </c>
      <c r="T27" s="924">
        <v>0</v>
      </c>
      <c r="U27" s="924">
        <v>1</v>
      </c>
      <c r="V27" s="924">
        <v>1</v>
      </c>
      <c r="W27" s="1023"/>
      <c r="X27" s="924">
        <v>5</v>
      </c>
      <c r="Y27" s="924">
        <v>0</v>
      </c>
      <c r="Z27" s="924">
        <v>1</v>
      </c>
      <c r="AA27" s="1023"/>
      <c r="AB27" s="924">
        <v>5</v>
      </c>
      <c r="AC27" s="924">
        <v>0</v>
      </c>
      <c r="AD27" s="924">
        <v>1</v>
      </c>
      <c r="AE27" s="962"/>
      <c r="AF27" s="936">
        <v>4</v>
      </c>
      <c r="AG27" s="936">
        <v>1</v>
      </c>
      <c r="AH27" s="936">
        <v>1</v>
      </c>
      <c r="AI27" s="962"/>
      <c r="AJ27" s="924">
        <v>0</v>
      </c>
      <c r="AK27" s="924">
        <v>1</v>
      </c>
      <c r="AL27" s="924">
        <v>2</v>
      </c>
      <c r="AM27" s="924">
        <v>2</v>
      </c>
      <c r="AN27" s="924">
        <v>1</v>
      </c>
      <c r="AO27" s="962"/>
      <c r="AP27" s="924">
        <v>4</v>
      </c>
      <c r="AQ27" s="924">
        <v>1</v>
      </c>
      <c r="AR27" s="924">
        <v>1</v>
      </c>
      <c r="AS27" s="1030">
        <v>2</v>
      </c>
      <c r="AT27" s="962"/>
      <c r="AU27" s="924">
        <v>1</v>
      </c>
      <c r="AV27" s="936">
        <v>0</v>
      </c>
      <c r="AW27" s="924">
        <v>0</v>
      </c>
      <c r="AX27" s="962"/>
      <c r="AY27" s="936">
        <v>1</v>
      </c>
      <c r="AZ27" s="936">
        <v>0</v>
      </c>
      <c r="BA27" s="936">
        <v>0</v>
      </c>
      <c r="BB27" s="936">
        <v>5</v>
      </c>
      <c r="BC27" s="936">
        <v>0</v>
      </c>
      <c r="BD27" s="962"/>
      <c r="BE27" s="936">
        <v>1</v>
      </c>
      <c r="BF27" s="936">
        <v>0</v>
      </c>
      <c r="BG27" s="936">
        <v>5</v>
      </c>
      <c r="BH27" s="936">
        <v>0</v>
      </c>
      <c r="BI27" s="962"/>
      <c r="BJ27" s="924">
        <v>0</v>
      </c>
      <c r="BK27" s="924">
        <v>3</v>
      </c>
      <c r="BL27" s="924">
        <v>2</v>
      </c>
      <c r="BM27" s="924">
        <v>0</v>
      </c>
      <c r="BN27" s="924">
        <v>1</v>
      </c>
    </row>
    <row r="28" spans="1:66" s="1" customFormat="1" ht="12" customHeight="1">
      <c r="A28" s="955"/>
      <c r="B28" s="962"/>
      <c r="C28" s="968"/>
      <c r="D28" s="968"/>
      <c r="E28" s="968"/>
      <c r="F28" s="968"/>
      <c r="G28" s="968"/>
      <c r="H28" s="1028"/>
      <c r="I28" s="946"/>
      <c r="J28" s="924"/>
      <c r="K28" s="924"/>
      <c r="L28" s="924"/>
      <c r="M28" s="924"/>
      <c r="N28" s="924"/>
      <c r="O28" s="924"/>
      <c r="P28" s="924"/>
      <c r="Q28" s="924"/>
      <c r="R28" s="1023"/>
      <c r="S28" s="924"/>
      <c r="T28" s="924"/>
      <c r="U28" s="924"/>
      <c r="V28" s="924"/>
      <c r="W28" s="1023"/>
      <c r="X28" s="924"/>
      <c r="Y28" s="924"/>
      <c r="Z28" s="924"/>
      <c r="AA28" s="1023"/>
      <c r="AB28" s="924"/>
      <c r="AC28" s="924"/>
      <c r="AD28" s="924"/>
      <c r="AE28" s="962"/>
      <c r="AF28" s="937"/>
      <c r="AG28" s="937"/>
      <c r="AH28" s="937"/>
      <c r="AI28" s="962"/>
      <c r="AJ28" s="924"/>
      <c r="AK28" s="924"/>
      <c r="AL28" s="924"/>
      <c r="AM28" s="924"/>
      <c r="AN28" s="924"/>
      <c r="AO28" s="962"/>
      <c r="AP28" s="924"/>
      <c r="AQ28" s="924"/>
      <c r="AR28" s="924"/>
      <c r="AS28" s="1000"/>
      <c r="AT28" s="962"/>
      <c r="AU28" s="924"/>
      <c r="AV28" s="937"/>
      <c r="AW28" s="924"/>
      <c r="AX28" s="962"/>
      <c r="AY28" s="937"/>
      <c r="AZ28" s="937"/>
      <c r="BA28" s="937"/>
      <c r="BB28" s="937"/>
      <c r="BC28" s="937"/>
      <c r="BD28" s="962"/>
      <c r="BE28" s="937"/>
      <c r="BF28" s="937"/>
      <c r="BG28" s="937"/>
      <c r="BH28" s="937"/>
      <c r="BI28" s="962"/>
      <c r="BJ28" s="924"/>
      <c r="BK28" s="924"/>
      <c r="BL28" s="924"/>
      <c r="BM28" s="924"/>
      <c r="BN28" s="924"/>
    </row>
    <row r="29" spans="1:66" s="1" customFormat="1" ht="12" customHeight="1">
      <c r="A29" s="953">
        <v>68</v>
      </c>
      <c r="B29" s="962">
        <v>47</v>
      </c>
      <c r="C29" s="967">
        <v>3</v>
      </c>
      <c r="D29" s="967">
        <v>10</v>
      </c>
      <c r="E29" s="967">
        <v>2</v>
      </c>
      <c r="F29" s="967">
        <v>1</v>
      </c>
      <c r="G29" s="967">
        <v>5</v>
      </c>
      <c r="H29" s="1027">
        <v>85</v>
      </c>
      <c r="I29" s="945">
        <v>14</v>
      </c>
      <c r="J29" s="924">
        <v>47</v>
      </c>
      <c r="K29" s="924">
        <v>9</v>
      </c>
      <c r="L29" s="924">
        <v>17</v>
      </c>
      <c r="M29" s="924">
        <v>17</v>
      </c>
      <c r="N29" s="924">
        <v>5</v>
      </c>
      <c r="O29" s="924">
        <v>24</v>
      </c>
      <c r="P29" s="924">
        <v>86</v>
      </c>
      <c r="Q29" s="924">
        <v>14</v>
      </c>
      <c r="R29" s="1023"/>
      <c r="S29" s="924">
        <v>39</v>
      </c>
      <c r="T29" s="924">
        <v>23</v>
      </c>
      <c r="U29" s="924">
        <v>95</v>
      </c>
      <c r="V29" s="924">
        <v>10</v>
      </c>
      <c r="W29" s="1023"/>
      <c r="X29" s="924">
        <v>111</v>
      </c>
      <c r="Y29" s="924">
        <v>45</v>
      </c>
      <c r="Z29" s="924">
        <v>11</v>
      </c>
      <c r="AA29" s="1023"/>
      <c r="AB29" s="924">
        <v>118</v>
      </c>
      <c r="AC29" s="924">
        <v>38</v>
      </c>
      <c r="AD29" s="924">
        <v>11</v>
      </c>
      <c r="AE29" s="962"/>
      <c r="AF29" s="936">
        <v>40</v>
      </c>
      <c r="AG29" s="936">
        <v>113</v>
      </c>
      <c r="AH29" s="936">
        <v>14</v>
      </c>
      <c r="AI29" s="962"/>
      <c r="AJ29" s="924">
        <v>6</v>
      </c>
      <c r="AK29" s="924">
        <v>9</v>
      </c>
      <c r="AL29" s="924">
        <v>73</v>
      </c>
      <c r="AM29" s="924">
        <v>70</v>
      </c>
      <c r="AN29" s="924">
        <v>9</v>
      </c>
      <c r="AO29" s="962"/>
      <c r="AP29" s="924">
        <v>74</v>
      </c>
      <c r="AQ29" s="924">
        <v>80</v>
      </c>
      <c r="AR29" s="924">
        <v>13</v>
      </c>
      <c r="AS29" s="1030">
        <v>6</v>
      </c>
      <c r="AT29" s="962"/>
      <c r="AU29" s="924">
        <v>28</v>
      </c>
      <c r="AV29" s="936">
        <v>56</v>
      </c>
      <c r="AW29" s="924">
        <v>-4</v>
      </c>
      <c r="AX29" s="962"/>
      <c r="AY29" s="936">
        <v>6</v>
      </c>
      <c r="AZ29" s="936">
        <v>4</v>
      </c>
      <c r="BA29" s="936">
        <v>2</v>
      </c>
      <c r="BB29" s="936">
        <v>155</v>
      </c>
      <c r="BC29" s="936">
        <v>0</v>
      </c>
      <c r="BD29" s="962"/>
      <c r="BE29" s="936">
        <v>6</v>
      </c>
      <c r="BF29" s="936">
        <v>6</v>
      </c>
      <c r="BG29" s="936">
        <v>155</v>
      </c>
      <c r="BH29" s="936">
        <v>0</v>
      </c>
      <c r="BI29" s="962"/>
      <c r="BJ29" s="924">
        <v>5</v>
      </c>
      <c r="BK29" s="924">
        <v>13</v>
      </c>
      <c r="BL29" s="924">
        <v>75</v>
      </c>
      <c r="BM29" s="924">
        <v>63</v>
      </c>
      <c r="BN29" s="924">
        <v>11</v>
      </c>
    </row>
    <row r="30" spans="1:66" s="1" customFormat="1" ht="12" customHeight="1">
      <c r="A30" s="955"/>
      <c r="B30" s="962"/>
      <c r="C30" s="968"/>
      <c r="D30" s="968"/>
      <c r="E30" s="968"/>
      <c r="F30" s="968"/>
      <c r="G30" s="968"/>
      <c r="H30" s="1028"/>
      <c r="I30" s="946"/>
      <c r="J30" s="924"/>
      <c r="K30" s="924"/>
      <c r="L30" s="924"/>
      <c r="M30" s="924"/>
      <c r="N30" s="924"/>
      <c r="O30" s="924"/>
      <c r="P30" s="924"/>
      <c r="Q30" s="924"/>
      <c r="R30" s="1023"/>
      <c r="S30" s="924"/>
      <c r="T30" s="924"/>
      <c r="U30" s="924"/>
      <c r="V30" s="924"/>
      <c r="W30" s="1023"/>
      <c r="X30" s="924"/>
      <c r="Y30" s="924"/>
      <c r="Z30" s="924"/>
      <c r="AA30" s="1023"/>
      <c r="AB30" s="924"/>
      <c r="AC30" s="924"/>
      <c r="AD30" s="924"/>
      <c r="AE30" s="962"/>
      <c r="AF30" s="937"/>
      <c r="AG30" s="937"/>
      <c r="AH30" s="937"/>
      <c r="AI30" s="962"/>
      <c r="AJ30" s="924"/>
      <c r="AK30" s="924"/>
      <c r="AL30" s="924"/>
      <c r="AM30" s="924"/>
      <c r="AN30" s="924"/>
      <c r="AO30" s="962"/>
      <c r="AP30" s="924"/>
      <c r="AQ30" s="924"/>
      <c r="AR30" s="924"/>
      <c r="AS30" s="1000"/>
      <c r="AT30" s="962"/>
      <c r="AU30" s="924"/>
      <c r="AV30" s="937"/>
      <c r="AW30" s="924"/>
      <c r="AX30" s="962"/>
      <c r="AY30" s="937"/>
      <c r="AZ30" s="937"/>
      <c r="BA30" s="937"/>
      <c r="BB30" s="937"/>
      <c r="BC30" s="937"/>
      <c r="BD30" s="962"/>
      <c r="BE30" s="937"/>
      <c r="BF30" s="937"/>
      <c r="BG30" s="937"/>
      <c r="BH30" s="937"/>
      <c r="BI30" s="962"/>
      <c r="BJ30" s="924"/>
      <c r="BK30" s="924"/>
      <c r="BL30" s="924"/>
      <c r="BM30" s="924"/>
      <c r="BN30" s="924"/>
    </row>
    <row r="31" spans="1:66" s="1" customFormat="1" ht="12" customHeight="1">
      <c r="A31" s="953">
        <v>80</v>
      </c>
      <c r="B31" s="962">
        <v>56</v>
      </c>
      <c r="C31" s="967">
        <v>3</v>
      </c>
      <c r="D31" s="967">
        <v>12</v>
      </c>
      <c r="E31" s="967">
        <v>3</v>
      </c>
      <c r="F31" s="967">
        <v>3</v>
      </c>
      <c r="G31" s="967">
        <v>3</v>
      </c>
      <c r="H31" s="1027">
        <v>124</v>
      </c>
      <c r="I31" s="945">
        <v>23</v>
      </c>
      <c r="J31" s="924">
        <v>56</v>
      </c>
      <c r="K31" s="924">
        <v>11</v>
      </c>
      <c r="L31" s="924">
        <v>29</v>
      </c>
      <c r="M31" s="924">
        <v>17</v>
      </c>
      <c r="N31" s="924">
        <v>12</v>
      </c>
      <c r="O31" s="924">
        <v>34</v>
      </c>
      <c r="P31" s="924">
        <v>125</v>
      </c>
      <c r="Q31" s="924">
        <v>23</v>
      </c>
      <c r="R31" s="1023"/>
      <c r="S31" s="924">
        <v>66</v>
      </c>
      <c r="T31" s="924">
        <v>6</v>
      </c>
      <c r="U31" s="924">
        <v>135</v>
      </c>
      <c r="V31" s="924">
        <v>20</v>
      </c>
      <c r="W31" s="1023"/>
      <c r="X31" s="924">
        <v>131</v>
      </c>
      <c r="Y31" s="924">
        <v>68</v>
      </c>
      <c r="Z31" s="924">
        <v>28</v>
      </c>
      <c r="AA31" s="1023"/>
      <c r="AB31" s="924">
        <v>148</v>
      </c>
      <c r="AC31" s="924">
        <v>51</v>
      </c>
      <c r="AD31" s="924">
        <v>28</v>
      </c>
      <c r="AE31" s="962"/>
      <c r="AF31" s="936">
        <v>57</v>
      </c>
      <c r="AG31" s="936">
        <v>137</v>
      </c>
      <c r="AH31" s="936">
        <v>33</v>
      </c>
      <c r="AI31" s="962"/>
      <c r="AJ31" s="924">
        <v>6</v>
      </c>
      <c r="AK31" s="924">
        <v>29</v>
      </c>
      <c r="AL31" s="924">
        <v>74</v>
      </c>
      <c r="AM31" s="924">
        <v>106</v>
      </c>
      <c r="AN31" s="924">
        <v>12</v>
      </c>
      <c r="AO31" s="962"/>
      <c r="AP31" s="924">
        <v>87</v>
      </c>
      <c r="AQ31" s="924">
        <v>99</v>
      </c>
      <c r="AR31" s="924">
        <v>41</v>
      </c>
      <c r="AS31" s="1030">
        <v>5</v>
      </c>
      <c r="AT31" s="962"/>
      <c r="AU31" s="924">
        <v>42</v>
      </c>
      <c r="AV31" s="936">
        <v>66</v>
      </c>
      <c r="AW31" s="924">
        <v>-9</v>
      </c>
      <c r="AX31" s="962"/>
      <c r="AY31" s="936">
        <v>3</v>
      </c>
      <c r="AZ31" s="936">
        <v>3</v>
      </c>
      <c r="BA31" s="936">
        <v>1</v>
      </c>
      <c r="BB31" s="936">
        <v>218</v>
      </c>
      <c r="BC31" s="936">
        <v>2</v>
      </c>
      <c r="BD31" s="962"/>
      <c r="BE31" s="936">
        <v>3</v>
      </c>
      <c r="BF31" s="936">
        <v>4</v>
      </c>
      <c r="BG31" s="936">
        <v>218</v>
      </c>
      <c r="BH31" s="936">
        <v>2</v>
      </c>
      <c r="BI31" s="962"/>
      <c r="BJ31" s="924">
        <v>12</v>
      </c>
      <c r="BK31" s="924">
        <v>21</v>
      </c>
      <c r="BL31" s="924">
        <v>80</v>
      </c>
      <c r="BM31" s="924">
        <v>91</v>
      </c>
      <c r="BN31" s="924">
        <v>23</v>
      </c>
    </row>
    <row r="32" spans="1:66" s="1" customFormat="1" ht="12" customHeight="1">
      <c r="A32" s="955"/>
      <c r="B32" s="962"/>
      <c r="C32" s="968"/>
      <c r="D32" s="968"/>
      <c r="E32" s="968"/>
      <c r="F32" s="968"/>
      <c r="G32" s="968"/>
      <c r="H32" s="1028"/>
      <c r="I32" s="946"/>
      <c r="J32" s="924"/>
      <c r="K32" s="924"/>
      <c r="L32" s="924"/>
      <c r="M32" s="924"/>
      <c r="N32" s="924"/>
      <c r="O32" s="924"/>
      <c r="P32" s="924"/>
      <c r="Q32" s="924"/>
      <c r="R32" s="1023"/>
      <c r="S32" s="924"/>
      <c r="T32" s="924"/>
      <c r="U32" s="924"/>
      <c r="V32" s="924"/>
      <c r="W32" s="1023"/>
      <c r="X32" s="924"/>
      <c r="Y32" s="924"/>
      <c r="Z32" s="924"/>
      <c r="AA32" s="1023"/>
      <c r="AB32" s="924"/>
      <c r="AC32" s="924"/>
      <c r="AD32" s="924"/>
      <c r="AE32" s="962"/>
      <c r="AF32" s="937"/>
      <c r="AG32" s="937"/>
      <c r="AH32" s="937"/>
      <c r="AI32" s="962"/>
      <c r="AJ32" s="924"/>
      <c r="AK32" s="924"/>
      <c r="AL32" s="924"/>
      <c r="AM32" s="924"/>
      <c r="AN32" s="924"/>
      <c r="AO32" s="962"/>
      <c r="AP32" s="924"/>
      <c r="AQ32" s="924"/>
      <c r="AR32" s="924"/>
      <c r="AS32" s="1000"/>
      <c r="AT32" s="962"/>
      <c r="AU32" s="924"/>
      <c r="AV32" s="937"/>
      <c r="AW32" s="924"/>
      <c r="AX32" s="962"/>
      <c r="AY32" s="937"/>
      <c r="AZ32" s="937"/>
      <c r="BA32" s="937"/>
      <c r="BB32" s="937"/>
      <c r="BC32" s="937"/>
      <c r="BD32" s="962"/>
      <c r="BE32" s="937"/>
      <c r="BF32" s="937"/>
      <c r="BG32" s="937"/>
      <c r="BH32" s="937"/>
      <c r="BI32" s="962"/>
      <c r="BJ32" s="924"/>
      <c r="BK32" s="924"/>
      <c r="BL32" s="924"/>
      <c r="BM32" s="924"/>
      <c r="BN32" s="924"/>
    </row>
    <row r="33" spans="1:66" s="1" customFormat="1" ht="12" customHeight="1">
      <c r="A33" s="953">
        <v>420</v>
      </c>
      <c r="B33" s="962">
        <v>298</v>
      </c>
      <c r="C33" s="962">
        <v>23</v>
      </c>
      <c r="D33" s="962">
        <v>48</v>
      </c>
      <c r="E33" s="962">
        <v>19</v>
      </c>
      <c r="F33" s="962">
        <v>11</v>
      </c>
      <c r="G33" s="962">
        <v>21</v>
      </c>
      <c r="H33" s="1029">
        <v>557</v>
      </c>
      <c r="I33" s="924">
        <v>96</v>
      </c>
      <c r="J33" s="954">
        <v>298</v>
      </c>
      <c r="K33" s="924">
        <v>67</v>
      </c>
      <c r="L33" s="954">
        <v>136</v>
      </c>
      <c r="M33" s="924">
        <v>86</v>
      </c>
      <c r="N33" s="924">
        <v>53</v>
      </c>
      <c r="O33" s="954">
        <v>160</v>
      </c>
      <c r="P33" s="924">
        <v>561</v>
      </c>
      <c r="Q33" s="924">
        <v>96</v>
      </c>
      <c r="R33" s="1026"/>
      <c r="S33" s="924">
        <v>264</v>
      </c>
      <c r="T33" s="924">
        <v>122</v>
      </c>
      <c r="U33" s="924">
        <v>604</v>
      </c>
      <c r="V33" s="924">
        <v>83</v>
      </c>
      <c r="W33" s="1026"/>
      <c r="X33" s="924">
        <v>671</v>
      </c>
      <c r="Y33" s="924">
        <v>304</v>
      </c>
      <c r="Z33" s="924">
        <v>98</v>
      </c>
      <c r="AA33" s="1026"/>
      <c r="AB33" s="924">
        <v>752</v>
      </c>
      <c r="AC33" s="924">
        <v>230</v>
      </c>
      <c r="AD33" s="924">
        <v>91</v>
      </c>
      <c r="AE33" s="1012"/>
      <c r="AF33" s="924">
        <v>315</v>
      </c>
      <c r="AG33" s="924">
        <v>644</v>
      </c>
      <c r="AH33" s="924">
        <v>114</v>
      </c>
      <c r="AI33" s="1012"/>
      <c r="AJ33" s="924">
        <v>37</v>
      </c>
      <c r="AK33" s="924">
        <v>77</v>
      </c>
      <c r="AL33" s="924">
        <v>410</v>
      </c>
      <c r="AM33" s="924">
        <v>479</v>
      </c>
      <c r="AN33" s="924">
        <v>70</v>
      </c>
      <c r="AO33" s="1031"/>
      <c r="AP33" s="924">
        <v>507</v>
      </c>
      <c r="AQ33" s="924">
        <v>466</v>
      </c>
      <c r="AR33" s="924">
        <v>100</v>
      </c>
      <c r="AS33" s="972">
        <v>88</v>
      </c>
      <c r="AT33" s="1031"/>
      <c r="AU33" s="924">
        <v>183</v>
      </c>
      <c r="AV33" s="924">
        <v>302</v>
      </c>
      <c r="AW33" s="924">
        <v>-19</v>
      </c>
      <c r="AX33" s="962"/>
      <c r="AY33" s="924">
        <v>31</v>
      </c>
      <c r="AZ33" s="924">
        <v>15</v>
      </c>
      <c r="BA33" s="924">
        <v>4</v>
      </c>
      <c r="BB33" s="924">
        <v>1020</v>
      </c>
      <c r="BC33" s="924">
        <v>3</v>
      </c>
      <c r="BD33" s="962"/>
      <c r="BE33" s="924">
        <v>28</v>
      </c>
      <c r="BF33" s="924">
        <v>23</v>
      </c>
      <c r="BG33" s="924">
        <v>1020</v>
      </c>
      <c r="BH33" s="924">
        <v>2</v>
      </c>
      <c r="BI33" s="1012"/>
      <c r="BJ33" s="924">
        <v>34</v>
      </c>
      <c r="BK33" s="924">
        <v>85</v>
      </c>
      <c r="BL33" s="924">
        <v>458</v>
      </c>
      <c r="BM33" s="924">
        <v>403</v>
      </c>
      <c r="BN33" s="924">
        <v>93</v>
      </c>
    </row>
    <row r="34" spans="1:66" s="1" customFormat="1" ht="12" customHeight="1">
      <c r="A34" s="955"/>
      <c r="B34" s="962"/>
      <c r="C34" s="962"/>
      <c r="D34" s="962"/>
      <c r="E34" s="962"/>
      <c r="F34" s="962"/>
      <c r="G34" s="962"/>
      <c r="H34" s="1029"/>
      <c r="I34" s="924"/>
      <c r="J34" s="954"/>
      <c r="K34" s="924"/>
      <c r="L34" s="954"/>
      <c r="M34" s="924"/>
      <c r="N34" s="924"/>
      <c r="O34" s="954"/>
      <c r="P34" s="924"/>
      <c r="Q34" s="924"/>
      <c r="R34" s="1026"/>
      <c r="S34" s="924"/>
      <c r="T34" s="924"/>
      <c r="U34" s="924"/>
      <c r="V34" s="924"/>
      <c r="W34" s="1026"/>
      <c r="X34" s="924"/>
      <c r="Y34" s="924"/>
      <c r="Z34" s="924"/>
      <c r="AA34" s="1026"/>
      <c r="AB34" s="924"/>
      <c r="AC34" s="924"/>
      <c r="AD34" s="924"/>
      <c r="AE34" s="1012"/>
      <c r="AF34" s="924"/>
      <c r="AG34" s="924"/>
      <c r="AH34" s="924"/>
      <c r="AI34" s="1012"/>
      <c r="AJ34" s="924"/>
      <c r="AK34" s="924"/>
      <c r="AL34" s="924"/>
      <c r="AM34" s="924"/>
      <c r="AN34" s="924"/>
      <c r="AO34" s="1032"/>
      <c r="AP34" s="924"/>
      <c r="AQ34" s="924"/>
      <c r="AR34" s="924"/>
      <c r="AS34" s="972"/>
      <c r="AT34" s="1032"/>
      <c r="AU34" s="924"/>
      <c r="AV34" s="924"/>
      <c r="AW34" s="924"/>
      <c r="AX34" s="962"/>
      <c r="AY34" s="924"/>
      <c r="AZ34" s="924"/>
      <c r="BA34" s="924"/>
      <c r="BB34" s="924"/>
      <c r="BC34" s="924"/>
      <c r="BD34" s="962"/>
      <c r="BE34" s="924"/>
      <c r="BF34" s="924"/>
      <c r="BG34" s="924"/>
      <c r="BH34" s="924"/>
      <c r="BI34" s="1012"/>
      <c r="BJ34" s="924"/>
      <c r="BK34" s="924"/>
      <c r="BL34" s="924"/>
      <c r="BM34" s="924"/>
      <c r="BN34" s="924"/>
    </row>
    <row r="35" spans="1:66" s="4" customFormat="1" ht="12" customHeight="1">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O35" s="562"/>
      <c r="AX35" s="5"/>
      <c r="AY35" s="5"/>
      <c r="AZ35" s="5"/>
      <c r="BA35" s="5"/>
      <c r="BB35" s="5"/>
      <c r="BC35" s="5"/>
      <c r="BD35" s="5"/>
      <c r="BE35" s="5"/>
      <c r="BF35" s="5"/>
      <c r="BG35" s="5"/>
      <c r="BH35" s="5"/>
    </row>
    <row r="36" spans="1:66" s="657" customFormat="1" ht="12.75" customHeight="1">
      <c r="A36" s="609" t="s">
        <v>536</v>
      </c>
      <c r="B36" s="618"/>
      <c r="C36" s="618"/>
      <c r="D36" s="618"/>
      <c r="E36" s="665"/>
      <c r="F36" s="666"/>
      <c r="G36" s="647"/>
      <c r="H36" s="647"/>
      <c r="I36" s="647"/>
      <c r="J36" s="609" t="s">
        <v>536</v>
      </c>
      <c r="K36" s="618"/>
      <c r="L36" s="618"/>
      <c r="M36" s="618"/>
      <c r="N36" s="665"/>
      <c r="O36" s="665"/>
      <c r="P36" s="666"/>
      <c r="Q36" s="647"/>
      <c r="R36" s="611" t="s">
        <v>369</v>
      </c>
      <c r="S36" s="612"/>
      <c r="T36" s="612"/>
      <c r="U36" s="612"/>
      <c r="V36" s="613"/>
      <c r="W36" s="611" t="s">
        <v>658</v>
      </c>
      <c r="X36" s="612"/>
      <c r="Y36" s="612"/>
      <c r="Z36" s="613"/>
      <c r="AA36" s="647"/>
      <c r="AB36" s="647"/>
      <c r="AC36" s="647"/>
      <c r="AD36" s="647"/>
      <c r="AE36" s="647"/>
      <c r="AF36" s="647"/>
      <c r="AI36" s="611" t="s">
        <v>657</v>
      </c>
      <c r="AJ36" s="612"/>
      <c r="AK36" s="612"/>
      <c r="AL36" s="612"/>
      <c r="AM36" s="612"/>
      <c r="AN36" s="613"/>
      <c r="AO36" s="611" t="s">
        <v>655</v>
      </c>
      <c r="AP36" s="612"/>
      <c r="AQ36" s="612"/>
      <c r="AR36" s="612"/>
      <c r="AS36" s="612"/>
      <c r="AT36" s="612"/>
      <c r="AU36" s="612"/>
      <c r="AV36" s="612"/>
      <c r="AW36" s="666"/>
      <c r="AX36" s="609" t="s">
        <v>654</v>
      </c>
      <c r="AY36" s="618"/>
      <c r="AZ36" s="618"/>
      <c r="BA36" s="618"/>
      <c r="BB36" s="618"/>
      <c r="BC36" s="618"/>
      <c r="BD36" s="609" t="s">
        <v>653</v>
      </c>
      <c r="BE36" s="618"/>
      <c r="BF36" s="618"/>
      <c r="BG36" s="618"/>
      <c r="BH36" s="618"/>
      <c r="BI36" s="611" t="s">
        <v>663</v>
      </c>
      <c r="BJ36" s="612"/>
      <c r="BK36" s="612"/>
      <c r="BL36" s="612"/>
      <c r="BM36" s="612"/>
      <c r="BN36" s="613"/>
    </row>
    <row r="37" spans="1:66" s="657" customFormat="1" ht="13.5" customHeight="1">
      <c r="A37" s="624" t="s">
        <v>146</v>
      </c>
      <c r="B37" s="625"/>
      <c r="C37" s="625"/>
      <c r="D37" s="625"/>
      <c r="E37" s="667"/>
      <c r="F37" s="668"/>
      <c r="G37" s="647"/>
      <c r="H37" s="647"/>
      <c r="I37" s="647"/>
      <c r="J37" s="624" t="s">
        <v>143</v>
      </c>
      <c r="K37" s="625"/>
      <c r="L37" s="625"/>
      <c r="M37" s="625"/>
      <c r="N37" s="667"/>
      <c r="O37" s="667"/>
      <c r="P37" s="668"/>
      <c r="Q37" s="647"/>
      <c r="R37" s="620" t="s">
        <v>368</v>
      </c>
      <c r="S37" s="621"/>
      <c r="T37" s="621"/>
      <c r="U37" s="621"/>
      <c r="V37" s="622"/>
      <c r="W37" s="620" t="s">
        <v>370</v>
      </c>
      <c r="X37" s="621"/>
      <c r="Y37" s="621"/>
      <c r="Z37" s="622"/>
      <c r="AA37" s="647"/>
      <c r="AB37" s="647"/>
      <c r="AC37" s="647"/>
      <c r="AD37" s="647"/>
      <c r="AE37" s="647"/>
      <c r="AF37" s="647"/>
      <c r="AI37" s="1013" t="s">
        <v>309</v>
      </c>
      <c r="AJ37" s="1014"/>
      <c r="AK37" s="1014"/>
      <c r="AL37" s="1014"/>
      <c r="AM37" s="1014"/>
      <c r="AN37" s="1015"/>
      <c r="AO37" s="620" t="s">
        <v>296</v>
      </c>
      <c r="AP37" s="621"/>
      <c r="AQ37" s="621"/>
      <c r="AR37" s="621"/>
      <c r="AS37" s="621"/>
      <c r="AT37" s="621"/>
      <c r="AU37" s="621"/>
      <c r="AV37" s="621"/>
      <c r="AW37" s="668"/>
      <c r="AX37" s="1020" t="s">
        <v>501</v>
      </c>
      <c r="AY37" s="1021"/>
      <c r="AZ37" s="1021"/>
      <c r="BA37" s="1021"/>
      <c r="BB37" s="1021"/>
      <c r="BC37" s="1021"/>
      <c r="BD37" s="1033" t="s">
        <v>105</v>
      </c>
      <c r="BE37" s="1034"/>
      <c r="BF37" s="1034"/>
      <c r="BG37" s="1034"/>
      <c r="BH37" s="1035"/>
      <c r="BI37" s="1013" t="s">
        <v>664</v>
      </c>
      <c r="BJ37" s="1014"/>
      <c r="BK37" s="1014"/>
      <c r="BL37" s="1014"/>
      <c r="BM37" s="1014"/>
      <c r="BN37" s="1015"/>
    </row>
    <row r="38" spans="1:66" s="1" customFormat="1" ht="12" customHeight="1">
      <c r="A38" s="5"/>
      <c r="B38" s="5"/>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O38" s="562"/>
      <c r="AX38" s="664"/>
      <c r="AY38" s="664"/>
      <c r="AZ38" s="664"/>
      <c r="BA38" s="664"/>
      <c r="BB38" s="664"/>
      <c r="BC38" s="664"/>
      <c r="BD38" s="664"/>
      <c r="BE38" s="664"/>
      <c r="BF38" s="664"/>
      <c r="BG38" s="664"/>
      <c r="BH38" s="664"/>
    </row>
    <row r="39" spans="1:66" s="670" customFormat="1" ht="40.5" customHeight="1">
      <c r="A39" s="995" t="s">
        <v>520</v>
      </c>
      <c r="B39" s="995"/>
      <c r="C39" s="995"/>
      <c r="D39" s="995"/>
      <c r="E39" s="995"/>
      <c r="F39" s="995"/>
      <c r="G39" s="995"/>
      <c r="H39" s="995"/>
      <c r="I39" s="995"/>
      <c r="J39" s="959" t="s">
        <v>347</v>
      </c>
      <c r="K39" s="959"/>
      <c r="L39" s="959"/>
      <c r="M39" s="959"/>
      <c r="N39" s="959"/>
      <c r="O39" s="959"/>
      <c r="P39" s="959"/>
      <c r="Q39" s="959"/>
      <c r="R39" s="1016" t="s">
        <v>367</v>
      </c>
      <c r="S39" s="1016"/>
      <c r="T39" s="1016"/>
      <c r="U39" s="1016"/>
      <c r="V39" s="1016"/>
      <c r="W39" s="1016" t="s">
        <v>345</v>
      </c>
      <c r="X39" s="1025"/>
      <c r="Y39" s="1025"/>
      <c r="Z39" s="1025"/>
      <c r="AA39" s="1016" t="s">
        <v>487</v>
      </c>
      <c r="AB39" s="1025"/>
      <c r="AC39" s="1025"/>
      <c r="AD39" s="1025"/>
      <c r="AE39" s="1016" t="s">
        <v>310</v>
      </c>
      <c r="AF39" s="1025"/>
      <c r="AG39" s="1025"/>
      <c r="AH39" s="1025"/>
      <c r="AI39" s="1016" t="s">
        <v>297</v>
      </c>
      <c r="AJ39" s="1016"/>
      <c r="AK39" s="1016"/>
      <c r="AL39" s="1016"/>
      <c r="AM39" s="1016"/>
      <c r="AN39" s="1016"/>
      <c r="AO39" s="1016" t="s">
        <v>159</v>
      </c>
      <c r="AP39" s="1016"/>
      <c r="AQ39" s="1016"/>
      <c r="AR39" s="1016"/>
      <c r="AS39" s="1016"/>
      <c r="AT39" s="1016" t="s">
        <v>488</v>
      </c>
      <c r="AU39" s="1016"/>
      <c r="AV39" s="1016"/>
      <c r="AW39" s="1016"/>
      <c r="AX39" s="976" t="s">
        <v>106</v>
      </c>
      <c r="AY39" s="977" t="s">
        <v>107</v>
      </c>
      <c r="AZ39" s="977"/>
      <c r="BA39" s="977"/>
      <c r="BB39" s="977"/>
      <c r="BC39" s="978"/>
      <c r="BD39" s="976" t="s">
        <v>108</v>
      </c>
      <c r="BE39" s="1017"/>
      <c r="BF39" s="1017"/>
      <c r="BG39" s="1017"/>
      <c r="BH39" s="1018"/>
      <c r="BI39" s="1016" t="s">
        <v>665</v>
      </c>
      <c r="BJ39" s="1016"/>
      <c r="BK39" s="1016"/>
      <c r="BL39" s="1016"/>
      <c r="BM39" s="1016"/>
      <c r="BN39" s="1016"/>
    </row>
    <row r="40" spans="1:66" s="670" customFormat="1" ht="40.5" customHeight="1">
      <c r="A40" s="628" t="s">
        <v>489</v>
      </c>
      <c r="B40" s="925" t="s">
        <v>179</v>
      </c>
      <c r="C40" s="926"/>
      <c r="D40" s="926"/>
      <c r="E40" s="926"/>
      <c r="F40" s="926"/>
      <c r="G40" s="927"/>
      <c r="H40" s="628" t="s">
        <v>343</v>
      </c>
      <c r="I40" s="629" t="s">
        <v>557</v>
      </c>
      <c r="J40" s="628" t="s">
        <v>340</v>
      </c>
      <c r="K40" s="628" t="s">
        <v>216</v>
      </c>
      <c r="L40" s="629" t="s">
        <v>341</v>
      </c>
      <c r="M40" s="628" t="s">
        <v>142</v>
      </c>
      <c r="N40" s="629" t="s">
        <v>490</v>
      </c>
      <c r="O40" s="628" t="s">
        <v>639</v>
      </c>
      <c r="P40" s="628" t="s">
        <v>452</v>
      </c>
      <c r="Q40" s="628" t="s">
        <v>401</v>
      </c>
      <c r="R40" s="632"/>
      <c r="S40" s="628" t="s">
        <v>491</v>
      </c>
      <c r="T40" s="628" t="s">
        <v>492</v>
      </c>
      <c r="U40" s="629" t="s">
        <v>236</v>
      </c>
      <c r="V40" s="629" t="s">
        <v>557</v>
      </c>
      <c r="W40" s="632"/>
      <c r="X40" s="629" t="s">
        <v>493</v>
      </c>
      <c r="Y40" s="629" t="s">
        <v>494</v>
      </c>
      <c r="Z40" s="629" t="s">
        <v>557</v>
      </c>
      <c r="AA40" s="632"/>
      <c r="AB40" s="629" t="s">
        <v>493</v>
      </c>
      <c r="AC40" s="629" t="s">
        <v>494</v>
      </c>
      <c r="AD40" s="629" t="s">
        <v>557</v>
      </c>
      <c r="AE40" s="632"/>
      <c r="AF40" s="629" t="s">
        <v>493</v>
      </c>
      <c r="AG40" s="629" t="s">
        <v>494</v>
      </c>
      <c r="AH40" s="629" t="s">
        <v>557</v>
      </c>
      <c r="AI40" s="632"/>
      <c r="AJ40" s="629" t="s">
        <v>298</v>
      </c>
      <c r="AK40" s="629" t="s">
        <v>299</v>
      </c>
      <c r="AL40" s="628" t="s">
        <v>495</v>
      </c>
      <c r="AM40" s="629" t="s">
        <v>301</v>
      </c>
      <c r="AN40" s="629" t="s">
        <v>557</v>
      </c>
      <c r="AO40" s="632"/>
      <c r="AP40" s="629" t="s">
        <v>496</v>
      </c>
      <c r="AQ40" s="629" t="s">
        <v>497</v>
      </c>
      <c r="AR40" s="629" t="s">
        <v>401</v>
      </c>
      <c r="AS40" s="637" t="s">
        <v>498</v>
      </c>
      <c r="AT40" s="632"/>
      <c r="AU40" s="628" t="s">
        <v>499</v>
      </c>
      <c r="AV40" s="628" t="s">
        <v>500</v>
      </c>
      <c r="AW40" s="629" t="s">
        <v>401</v>
      </c>
      <c r="AX40" s="632"/>
      <c r="AY40" s="628" t="s">
        <v>110</v>
      </c>
      <c r="AZ40" s="628" t="s">
        <v>111</v>
      </c>
      <c r="BA40" s="629" t="s">
        <v>112</v>
      </c>
      <c r="BB40" s="794" t="s">
        <v>773</v>
      </c>
      <c r="BC40" s="629" t="s">
        <v>557</v>
      </c>
      <c r="BD40" s="632"/>
      <c r="BE40" s="629" t="s">
        <v>237</v>
      </c>
      <c r="BF40" s="629" t="s">
        <v>238</v>
      </c>
      <c r="BG40" s="794" t="s">
        <v>773</v>
      </c>
      <c r="BH40" s="794" t="s">
        <v>557</v>
      </c>
      <c r="BI40" s="632"/>
      <c r="BJ40" s="762" t="s">
        <v>298</v>
      </c>
      <c r="BK40" s="762" t="s">
        <v>299</v>
      </c>
      <c r="BL40" s="763" t="s">
        <v>495</v>
      </c>
      <c r="BM40" s="762" t="s">
        <v>301</v>
      </c>
      <c r="BN40" s="762" t="s">
        <v>557</v>
      </c>
    </row>
    <row r="41" spans="1:66" s="1" customFormat="1" ht="12" customHeight="1">
      <c r="A41" s="953">
        <v>6</v>
      </c>
      <c r="B41" s="962">
        <v>4</v>
      </c>
      <c r="C41" s="967">
        <v>0</v>
      </c>
      <c r="D41" s="967">
        <v>1</v>
      </c>
      <c r="E41" s="967">
        <v>0</v>
      </c>
      <c r="F41" s="967">
        <v>0</v>
      </c>
      <c r="G41" s="967">
        <v>1</v>
      </c>
      <c r="H41" s="1027">
        <v>1</v>
      </c>
      <c r="I41" s="945">
        <v>0</v>
      </c>
      <c r="J41" s="924">
        <v>4</v>
      </c>
      <c r="K41" s="924">
        <v>0</v>
      </c>
      <c r="L41" s="924">
        <v>4</v>
      </c>
      <c r="M41" s="924">
        <v>2</v>
      </c>
      <c r="N41" s="924">
        <v>1</v>
      </c>
      <c r="O41" s="924">
        <v>5</v>
      </c>
      <c r="P41" s="924">
        <v>1</v>
      </c>
      <c r="Q41" s="924">
        <v>0</v>
      </c>
      <c r="R41" s="962"/>
      <c r="S41" s="924">
        <v>2</v>
      </c>
      <c r="T41" s="924">
        <v>0</v>
      </c>
      <c r="U41" s="924">
        <v>5</v>
      </c>
      <c r="V41" s="924">
        <v>0</v>
      </c>
      <c r="W41" s="962"/>
      <c r="X41" s="924">
        <v>6</v>
      </c>
      <c r="Y41" s="924">
        <v>1</v>
      </c>
      <c r="Z41" s="924">
        <v>0</v>
      </c>
      <c r="AA41" s="962"/>
      <c r="AB41" s="924">
        <v>5</v>
      </c>
      <c r="AC41" s="924">
        <v>2</v>
      </c>
      <c r="AD41" s="924">
        <v>0</v>
      </c>
      <c r="AE41" s="962"/>
      <c r="AF41" s="936">
        <v>2</v>
      </c>
      <c r="AG41" s="936">
        <v>5</v>
      </c>
      <c r="AH41" s="936">
        <v>0</v>
      </c>
      <c r="AI41" s="962"/>
      <c r="AJ41" s="924">
        <v>7</v>
      </c>
      <c r="AK41" s="924">
        <v>0</v>
      </c>
      <c r="AL41" s="924">
        <v>0</v>
      </c>
      <c r="AM41" s="924">
        <v>0</v>
      </c>
      <c r="AN41" s="924">
        <v>0</v>
      </c>
      <c r="AO41" s="962"/>
      <c r="AP41" s="924">
        <v>4</v>
      </c>
      <c r="AQ41" s="924">
        <v>2</v>
      </c>
      <c r="AR41" s="924">
        <v>1</v>
      </c>
      <c r="AS41" s="972">
        <v>9</v>
      </c>
      <c r="AT41" s="962"/>
      <c r="AU41" s="924">
        <v>0</v>
      </c>
      <c r="AV41" s="924">
        <v>2</v>
      </c>
      <c r="AW41" s="924">
        <v>0</v>
      </c>
      <c r="AX41" s="1019"/>
      <c r="AY41" s="936">
        <v>5</v>
      </c>
      <c r="AZ41" s="936">
        <v>2</v>
      </c>
      <c r="BA41" s="936">
        <v>0</v>
      </c>
      <c r="BB41" s="936">
        <v>0</v>
      </c>
      <c r="BC41" s="936">
        <v>0</v>
      </c>
      <c r="BD41" s="1019"/>
      <c r="BE41" s="936">
        <v>5</v>
      </c>
      <c r="BF41" s="936">
        <v>2</v>
      </c>
      <c r="BG41" s="936">
        <v>0</v>
      </c>
      <c r="BH41" s="936">
        <v>0</v>
      </c>
      <c r="BI41" s="962"/>
      <c r="BJ41" s="924">
        <v>7</v>
      </c>
      <c r="BK41" s="924">
        <v>0</v>
      </c>
      <c r="BL41" s="924">
        <v>0</v>
      </c>
      <c r="BM41" s="924">
        <v>0</v>
      </c>
      <c r="BN41" s="924">
        <v>0</v>
      </c>
    </row>
    <row r="42" spans="1:66" s="1" customFormat="1" ht="12" customHeight="1">
      <c r="A42" s="955"/>
      <c r="B42" s="962"/>
      <c r="C42" s="968"/>
      <c r="D42" s="968"/>
      <c r="E42" s="968"/>
      <c r="F42" s="968"/>
      <c r="G42" s="968"/>
      <c r="H42" s="1028"/>
      <c r="I42" s="946"/>
      <c r="J42" s="924"/>
      <c r="K42" s="924"/>
      <c r="L42" s="924"/>
      <c r="M42" s="924"/>
      <c r="N42" s="924"/>
      <c r="O42" s="924"/>
      <c r="P42" s="924"/>
      <c r="Q42" s="924"/>
      <c r="R42" s="962"/>
      <c r="S42" s="924"/>
      <c r="T42" s="924"/>
      <c r="U42" s="924"/>
      <c r="V42" s="924"/>
      <c r="W42" s="962"/>
      <c r="X42" s="924"/>
      <c r="Y42" s="924"/>
      <c r="Z42" s="924"/>
      <c r="AA42" s="962"/>
      <c r="AB42" s="924"/>
      <c r="AC42" s="924"/>
      <c r="AD42" s="924"/>
      <c r="AE42" s="962"/>
      <c r="AF42" s="937"/>
      <c r="AG42" s="937"/>
      <c r="AH42" s="937"/>
      <c r="AI42" s="962"/>
      <c r="AJ42" s="924"/>
      <c r="AK42" s="924"/>
      <c r="AL42" s="924"/>
      <c r="AM42" s="924"/>
      <c r="AN42" s="924"/>
      <c r="AO42" s="962"/>
      <c r="AP42" s="924"/>
      <c r="AQ42" s="924"/>
      <c r="AR42" s="924"/>
      <c r="AS42" s="972"/>
      <c r="AT42" s="962"/>
      <c r="AU42" s="924"/>
      <c r="AV42" s="924"/>
      <c r="AW42" s="924"/>
      <c r="AX42" s="1019"/>
      <c r="AY42" s="937"/>
      <c r="AZ42" s="937"/>
      <c r="BA42" s="937"/>
      <c r="BB42" s="937"/>
      <c r="BC42" s="937"/>
      <c r="BD42" s="1019"/>
      <c r="BE42" s="937"/>
      <c r="BF42" s="937"/>
      <c r="BG42" s="937"/>
      <c r="BH42" s="937"/>
      <c r="BI42" s="962"/>
      <c r="BJ42" s="924"/>
      <c r="BK42" s="924"/>
      <c r="BL42" s="924"/>
      <c r="BM42" s="924"/>
      <c r="BN42" s="924"/>
    </row>
    <row r="43" spans="1:66" s="1" customFormat="1" ht="12" customHeight="1">
      <c r="A43" s="953">
        <v>14</v>
      </c>
      <c r="B43" s="962">
        <v>9</v>
      </c>
      <c r="C43" s="967">
        <v>0</v>
      </c>
      <c r="D43" s="967">
        <v>4</v>
      </c>
      <c r="E43" s="967">
        <v>1</v>
      </c>
      <c r="F43" s="967">
        <v>0</v>
      </c>
      <c r="G43" s="967">
        <v>0</v>
      </c>
      <c r="H43" s="1027">
        <v>0</v>
      </c>
      <c r="I43" s="945">
        <v>0</v>
      </c>
      <c r="J43" s="924">
        <v>9</v>
      </c>
      <c r="K43" s="924">
        <v>2</v>
      </c>
      <c r="L43" s="924">
        <v>10</v>
      </c>
      <c r="M43" s="924">
        <v>4</v>
      </c>
      <c r="N43" s="924">
        <v>0</v>
      </c>
      <c r="O43" s="924">
        <v>7</v>
      </c>
      <c r="P43" s="924">
        <v>0</v>
      </c>
      <c r="Q43" s="924">
        <v>0</v>
      </c>
      <c r="R43" s="962"/>
      <c r="S43" s="924">
        <v>2</v>
      </c>
      <c r="T43" s="924">
        <v>1</v>
      </c>
      <c r="U43" s="924">
        <v>11</v>
      </c>
      <c r="V43" s="924">
        <v>0</v>
      </c>
      <c r="W43" s="962"/>
      <c r="X43" s="924">
        <v>11</v>
      </c>
      <c r="Y43" s="924">
        <v>3</v>
      </c>
      <c r="Z43" s="924">
        <v>0</v>
      </c>
      <c r="AA43" s="962"/>
      <c r="AB43" s="924">
        <v>12</v>
      </c>
      <c r="AC43" s="924">
        <v>2</v>
      </c>
      <c r="AD43" s="924">
        <v>0</v>
      </c>
      <c r="AE43" s="962"/>
      <c r="AF43" s="936">
        <v>2</v>
      </c>
      <c r="AG43" s="936">
        <v>12</v>
      </c>
      <c r="AH43" s="936">
        <v>0</v>
      </c>
      <c r="AI43" s="962"/>
      <c r="AJ43" s="924">
        <v>3</v>
      </c>
      <c r="AK43" s="924">
        <v>1</v>
      </c>
      <c r="AL43" s="924">
        <v>6</v>
      </c>
      <c r="AM43" s="924">
        <v>4</v>
      </c>
      <c r="AN43" s="924">
        <v>0</v>
      </c>
      <c r="AO43" s="962"/>
      <c r="AP43" s="924">
        <v>9</v>
      </c>
      <c r="AQ43" s="924">
        <v>5</v>
      </c>
      <c r="AR43" s="924">
        <v>0</v>
      </c>
      <c r="AS43" s="972">
        <v>3</v>
      </c>
      <c r="AT43" s="962"/>
      <c r="AU43" s="924">
        <v>1</v>
      </c>
      <c r="AV43" s="924">
        <v>4</v>
      </c>
      <c r="AW43" s="924">
        <v>0</v>
      </c>
      <c r="AX43" s="1019"/>
      <c r="AY43" s="936">
        <v>9</v>
      </c>
      <c r="AZ43" s="936">
        <v>4</v>
      </c>
      <c r="BA43" s="936">
        <v>1</v>
      </c>
      <c r="BB43" s="936">
        <v>0</v>
      </c>
      <c r="BC43" s="936">
        <v>0</v>
      </c>
      <c r="BD43" s="1019"/>
      <c r="BE43" s="936">
        <v>7</v>
      </c>
      <c r="BF43" s="936">
        <v>7</v>
      </c>
      <c r="BG43" s="936">
        <v>0</v>
      </c>
      <c r="BH43" s="936">
        <v>0</v>
      </c>
      <c r="BI43" s="962"/>
      <c r="BJ43" s="924">
        <v>3</v>
      </c>
      <c r="BK43" s="924">
        <v>2</v>
      </c>
      <c r="BL43" s="924">
        <v>9</v>
      </c>
      <c r="BM43" s="924">
        <v>0</v>
      </c>
      <c r="BN43" s="924">
        <v>0</v>
      </c>
    </row>
    <row r="44" spans="1:66" s="1" customFormat="1" ht="12" customHeight="1">
      <c r="A44" s="955"/>
      <c r="B44" s="962"/>
      <c r="C44" s="968"/>
      <c r="D44" s="968"/>
      <c r="E44" s="968"/>
      <c r="F44" s="968"/>
      <c r="G44" s="968"/>
      <c r="H44" s="1028"/>
      <c r="I44" s="946"/>
      <c r="J44" s="924"/>
      <c r="K44" s="924"/>
      <c r="L44" s="924"/>
      <c r="M44" s="924"/>
      <c r="N44" s="924"/>
      <c r="O44" s="924"/>
      <c r="P44" s="924"/>
      <c r="Q44" s="924"/>
      <c r="R44" s="962"/>
      <c r="S44" s="924"/>
      <c r="T44" s="924"/>
      <c r="U44" s="924"/>
      <c r="V44" s="924"/>
      <c r="W44" s="962"/>
      <c r="X44" s="924"/>
      <c r="Y44" s="924"/>
      <c r="Z44" s="924"/>
      <c r="AA44" s="962"/>
      <c r="AB44" s="924"/>
      <c r="AC44" s="924"/>
      <c r="AD44" s="924"/>
      <c r="AE44" s="962"/>
      <c r="AF44" s="937"/>
      <c r="AG44" s="937"/>
      <c r="AH44" s="937"/>
      <c r="AI44" s="962"/>
      <c r="AJ44" s="924"/>
      <c r="AK44" s="924"/>
      <c r="AL44" s="924"/>
      <c r="AM44" s="924"/>
      <c r="AN44" s="924"/>
      <c r="AO44" s="962"/>
      <c r="AP44" s="924"/>
      <c r="AQ44" s="924"/>
      <c r="AR44" s="924"/>
      <c r="AS44" s="972"/>
      <c r="AT44" s="962"/>
      <c r="AU44" s="924"/>
      <c r="AV44" s="924"/>
      <c r="AW44" s="924"/>
      <c r="AX44" s="1019"/>
      <c r="AY44" s="937"/>
      <c r="AZ44" s="937"/>
      <c r="BA44" s="937"/>
      <c r="BB44" s="937"/>
      <c r="BC44" s="937"/>
      <c r="BD44" s="1019"/>
      <c r="BE44" s="937"/>
      <c r="BF44" s="937"/>
      <c r="BG44" s="937"/>
      <c r="BH44" s="937"/>
      <c r="BI44" s="962"/>
      <c r="BJ44" s="924"/>
      <c r="BK44" s="924"/>
      <c r="BL44" s="924"/>
      <c r="BM44" s="924"/>
      <c r="BN44" s="924"/>
    </row>
    <row r="45" spans="1:66" s="1" customFormat="1" ht="12" customHeight="1">
      <c r="A45" s="953">
        <v>23</v>
      </c>
      <c r="B45" s="962">
        <v>14</v>
      </c>
      <c r="C45" s="967">
        <v>1</v>
      </c>
      <c r="D45" s="967">
        <v>5</v>
      </c>
      <c r="E45" s="967">
        <v>0</v>
      </c>
      <c r="F45" s="967">
        <v>1</v>
      </c>
      <c r="G45" s="967">
        <v>2</v>
      </c>
      <c r="H45" s="1027">
        <v>9</v>
      </c>
      <c r="I45" s="945">
        <v>0</v>
      </c>
      <c r="J45" s="924">
        <v>14</v>
      </c>
      <c r="K45" s="924">
        <v>3</v>
      </c>
      <c r="L45" s="924">
        <v>9</v>
      </c>
      <c r="M45" s="924">
        <v>2</v>
      </c>
      <c r="N45" s="924">
        <v>2</v>
      </c>
      <c r="O45" s="924">
        <v>14</v>
      </c>
      <c r="P45" s="924">
        <v>9</v>
      </c>
      <c r="Q45" s="924">
        <v>0</v>
      </c>
      <c r="R45" s="962"/>
      <c r="S45" s="924">
        <v>10</v>
      </c>
      <c r="T45" s="924">
        <v>3</v>
      </c>
      <c r="U45" s="924">
        <v>19</v>
      </c>
      <c r="V45" s="924">
        <v>0</v>
      </c>
      <c r="W45" s="962"/>
      <c r="X45" s="924">
        <v>22</v>
      </c>
      <c r="Y45" s="924">
        <v>7</v>
      </c>
      <c r="Z45" s="924">
        <v>3</v>
      </c>
      <c r="AA45" s="962"/>
      <c r="AB45" s="924">
        <v>27</v>
      </c>
      <c r="AC45" s="924">
        <v>3</v>
      </c>
      <c r="AD45" s="924">
        <v>2</v>
      </c>
      <c r="AE45" s="962"/>
      <c r="AF45" s="936">
        <v>10</v>
      </c>
      <c r="AG45" s="936">
        <v>20</v>
      </c>
      <c r="AH45" s="936">
        <v>2</v>
      </c>
      <c r="AI45" s="962"/>
      <c r="AJ45" s="924">
        <v>5</v>
      </c>
      <c r="AK45" s="924">
        <v>0</v>
      </c>
      <c r="AL45" s="924">
        <v>20</v>
      </c>
      <c r="AM45" s="924">
        <v>7</v>
      </c>
      <c r="AN45" s="924">
        <v>0</v>
      </c>
      <c r="AO45" s="962"/>
      <c r="AP45" s="924">
        <v>22</v>
      </c>
      <c r="AQ45" s="924">
        <v>7</v>
      </c>
      <c r="AR45" s="924">
        <v>3</v>
      </c>
      <c r="AS45" s="972">
        <v>5</v>
      </c>
      <c r="AT45" s="962"/>
      <c r="AU45" s="924">
        <v>2</v>
      </c>
      <c r="AV45" s="924">
        <v>5</v>
      </c>
      <c r="AW45" s="924">
        <v>0</v>
      </c>
      <c r="AX45" s="1019"/>
      <c r="AY45" s="936">
        <v>17</v>
      </c>
      <c r="AZ45" s="936">
        <v>9</v>
      </c>
      <c r="BA45" s="936">
        <v>3</v>
      </c>
      <c r="BB45" s="936">
        <v>0</v>
      </c>
      <c r="BC45" s="936">
        <v>3</v>
      </c>
      <c r="BD45" s="1019"/>
      <c r="BE45" s="936">
        <v>16</v>
      </c>
      <c r="BF45" s="936">
        <v>14</v>
      </c>
      <c r="BG45" s="936">
        <v>0</v>
      </c>
      <c r="BH45" s="936">
        <v>2</v>
      </c>
      <c r="BI45" s="962"/>
      <c r="BJ45" s="924">
        <v>2</v>
      </c>
      <c r="BK45" s="924">
        <v>4</v>
      </c>
      <c r="BL45" s="924">
        <v>18</v>
      </c>
      <c r="BM45" s="924">
        <v>8</v>
      </c>
      <c r="BN45" s="924">
        <v>0</v>
      </c>
    </row>
    <row r="46" spans="1:66" s="1" customFormat="1" ht="12" customHeight="1">
      <c r="A46" s="955"/>
      <c r="B46" s="962"/>
      <c r="C46" s="968"/>
      <c r="D46" s="968"/>
      <c r="E46" s="968"/>
      <c r="F46" s="968"/>
      <c r="G46" s="968"/>
      <c r="H46" s="1028"/>
      <c r="I46" s="946"/>
      <c r="J46" s="924"/>
      <c r="K46" s="924"/>
      <c r="L46" s="924"/>
      <c r="M46" s="924"/>
      <c r="N46" s="924"/>
      <c r="O46" s="924"/>
      <c r="P46" s="924"/>
      <c r="Q46" s="924"/>
      <c r="R46" s="962"/>
      <c r="S46" s="924"/>
      <c r="T46" s="924"/>
      <c r="U46" s="924"/>
      <c r="V46" s="924"/>
      <c r="W46" s="962"/>
      <c r="X46" s="924"/>
      <c r="Y46" s="924"/>
      <c r="Z46" s="924"/>
      <c r="AA46" s="962"/>
      <c r="AB46" s="924"/>
      <c r="AC46" s="924"/>
      <c r="AD46" s="924"/>
      <c r="AE46" s="962"/>
      <c r="AF46" s="937"/>
      <c r="AG46" s="937"/>
      <c r="AH46" s="937"/>
      <c r="AI46" s="962"/>
      <c r="AJ46" s="924"/>
      <c r="AK46" s="924"/>
      <c r="AL46" s="924"/>
      <c r="AM46" s="924"/>
      <c r="AN46" s="924"/>
      <c r="AO46" s="962"/>
      <c r="AP46" s="924"/>
      <c r="AQ46" s="924"/>
      <c r="AR46" s="924"/>
      <c r="AS46" s="972"/>
      <c r="AT46" s="962"/>
      <c r="AU46" s="924"/>
      <c r="AV46" s="924"/>
      <c r="AW46" s="924"/>
      <c r="AX46" s="1019"/>
      <c r="AY46" s="937"/>
      <c r="AZ46" s="937"/>
      <c r="BA46" s="937"/>
      <c r="BB46" s="937"/>
      <c r="BC46" s="937"/>
      <c r="BD46" s="1019"/>
      <c r="BE46" s="937"/>
      <c r="BF46" s="937"/>
      <c r="BG46" s="937"/>
      <c r="BH46" s="937"/>
      <c r="BI46" s="962"/>
      <c r="BJ46" s="924"/>
      <c r="BK46" s="924"/>
      <c r="BL46" s="924"/>
      <c r="BM46" s="924"/>
      <c r="BN46" s="924"/>
    </row>
    <row r="47" spans="1:66" s="1" customFormat="1" ht="12" customHeight="1">
      <c r="A47" s="953">
        <v>127</v>
      </c>
      <c r="B47" s="962">
        <v>85</v>
      </c>
      <c r="C47" s="967">
        <v>7</v>
      </c>
      <c r="D47" s="967">
        <v>18</v>
      </c>
      <c r="E47" s="967">
        <v>5</v>
      </c>
      <c r="F47" s="967">
        <v>4</v>
      </c>
      <c r="G47" s="967">
        <v>8</v>
      </c>
      <c r="H47" s="1027">
        <v>98</v>
      </c>
      <c r="I47" s="945">
        <v>18</v>
      </c>
      <c r="J47" s="924">
        <v>85</v>
      </c>
      <c r="K47" s="924">
        <v>14</v>
      </c>
      <c r="L47" s="924">
        <v>44</v>
      </c>
      <c r="M47" s="924">
        <v>17</v>
      </c>
      <c r="N47" s="924">
        <v>20</v>
      </c>
      <c r="O47" s="924">
        <v>50</v>
      </c>
      <c r="P47" s="924">
        <v>98</v>
      </c>
      <c r="Q47" s="924">
        <v>18</v>
      </c>
      <c r="R47" s="962"/>
      <c r="S47" s="924">
        <v>105</v>
      </c>
      <c r="T47" s="924">
        <v>24</v>
      </c>
      <c r="U47" s="924">
        <v>103</v>
      </c>
      <c r="V47" s="924">
        <v>11</v>
      </c>
      <c r="W47" s="962"/>
      <c r="X47" s="924">
        <v>186</v>
      </c>
      <c r="Y47" s="924">
        <v>42</v>
      </c>
      <c r="Z47" s="924">
        <v>15</v>
      </c>
      <c r="AA47" s="962"/>
      <c r="AB47" s="924">
        <v>196</v>
      </c>
      <c r="AC47" s="924">
        <v>40</v>
      </c>
      <c r="AD47" s="924">
        <v>7</v>
      </c>
      <c r="AE47" s="962"/>
      <c r="AF47" s="936">
        <v>78</v>
      </c>
      <c r="AG47" s="936">
        <v>152</v>
      </c>
      <c r="AH47" s="936">
        <v>13</v>
      </c>
      <c r="AI47" s="962"/>
      <c r="AJ47" s="924">
        <v>13</v>
      </c>
      <c r="AK47" s="924">
        <v>33</v>
      </c>
      <c r="AL47" s="924">
        <v>95</v>
      </c>
      <c r="AM47" s="924">
        <v>89</v>
      </c>
      <c r="AN47" s="924">
        <v>13</v>
      </c>
      <c r="AO47" s="962"/>
      <c r="AP47" s="924">
        <v>159</v>
      </c>
      <c r="AQ47" s="924">
        <v>70</v>
      </c>
      <c r="AR47" s="924">
        <v>14</v>
      </c>
      <c r="AS47" s="972">
        <v>33</v>
      </c>
      <c r="AT47" s="962"/>
      <c r="AU47" s="924">
        <v>41</v>
      </c>
      <c r="AV47" s="924">
        <v>33</v>
      </c>
      <c r="AW47" s="924">
        <v>-4</v>
      </c>
      <c r="AX47" s="1019"/>
      <c r="AY47" s="936">
        <v>0</v>
      </c>
      <c r="AZ47" s="936">
        <v>0</v>
      </c>
      <c r="BA47" s="936">
        <v>0</v>
      </c>
      <c r="BB47" s="936">
        <v>243</v>
      </c>
      <c r="BC47" s="936">
        <v>0</v>
      </c>
      <c r="BD47" s="1019"/>
      <c r="BE47" s="936">
        <v>0</v>
      </c>
      <c r="BF47" s="936">
        <v>0</v>
      </c>
      <c r="BG47" s="936">
        <v>243</v>
      </c>
      <c r="BH47" s="936">
        <v>0</v>
      </c>
      <c r="BI47" s="962"/>
      <c r="BJ47" s="924">
        <v>13</v>
      </c>
      <c r="BK47" s="924">
        <v>30</v>
      </c>
      <c r="BL47" s="924">
        <v>116</v>
      </c>
      <c r="BM47" s="924">
        <v>69</v>
      </c>
      <c r="BN47" s="924">
        <v>15</v>
      </c>
    </row>
    <row r="48" spans="1:66" s="1" customFormat="1" ht="12" customHeight="1">
      <c r="A48" s="955"/>
      <c r="B48" s="962"/>
      <c r="C48" s="968"/>
      <c r="D48" s="968"/>
      <c r="E48" s="968"/>
      <c r="F48" s="968"/>
      <c r="G48" s="968"/>
      <c r="H48" s="1028"/>
      <c r="I48" s="946"/>
      <c r="J48" s="924"/>
      <c r="K48" s="924"/>
      <c r="L48" s="924"/>
      <c r="M48" s="924"/>
      <c r="N48" s="924"/>
      <c r="O48" s="924"/>
      <c r="P48" s="924"/>
      <c r="Q48" s="924"/>
      <c r="R48" s="962"/>
      <c r="S48" s="924"/>
      <c r="T48" s="924"/>
      <c r="U48" s="924"/>
      <c r="V48" s="924"/>
      <c r="W48" s="962"/>
      <c r="X48" s="924"/>
      <c r="Y48" s="924"/>
      <c r="Z48" s="924"/>
      <c r="AA48" s="962"/>
      <c r="AB48" s="924"/>
      <c r="AC48" s="924"/>
      <c r="AD48" s="924"/>
      <c r="AE48" s="962"/>
      <c r="AF48" s="937"/>
      <c r="AG48" s="937"/>
      <c r="AH48" s="937"/>
      <c r="AI48" s="962"/>
      <c r="AJ48" s="924"/>
      <c r="AK48" s="924"/>
      <c r="AL48" s="924"/>
      <c r="AM48" s="924"/>
      <c r="AN48" s="924"/>
      <c r="AO48" s="962"/>
      <c r="AP48" s="924"/>
      <c r="AQ48" s="924"/>
      <c r="AR48" s="924"/>
      <c r="AS48" s="972"/>
      <c r="AT48" s="962"/>
      <c r="AU48" s="924"/>
      <c r="AV48" s="924"/>
      <c r="AW48" s="924"/>
      <c r="AX48" s="1019"/>
      <c r="AY48" s="937"/>
      <c r="AZ48" s="937"/>
      <c r="BA48" s="937"/>
      <c r="BB48" s="937"/>
      <c r="BC48" s="937"/>
      <c r="BD48" s="1019"/>
      <c r="BE48" s="937"/>
      <c r="BF48" s="937"/>
      <c r="BG48" s="937"/>
      <c r="BH48" s="937"/>
      <c r="BI48" s="962"/>
      <c r="BJ48" s="924"/>
      <c r="BK48" s="924"/>
      <c r="BL48" s="924"/>
      <c r="BM48" s="924"/>
      <c r="BN48" s="924"/>
    </row>
    <row r="49" spans="1:66" s="1" customFormat="1" ht="12" customHeight="1">
      <c r="A49" s="953">
        <v>112</v>
      </c>
      <c r="B49" s="962">
        <v>80</v>
      </c>
      <c r="C49" s="967">
        <v>4</v>
      </c>
      <c r="D49" s="967">
        <v>14</v>
      </c>
      <c r="E49" s="967">
        <v>4</v>
      </c>
      <c r="F49" s="967">
        <v>4</v>
      </c>
      <c r="G49" s="967">
        <v>6</v>
      </c>
      <c r="H49" s="1027">
        <v>168</v>
      </c>
      <c r="I49" s="945">
        <v>21</v>
      </c>
      <c r="J49" s="924">
        <v>80</v>
      </c>
      <c r="K49" s="924">
        <v>23</v>
      </c>
      <c r="L49" s="924">
        <v>41</v>
      </c>
      <c r="M49" s="924">
        <v>20</v>
      </c>
      <c r="N49" s="924">
        <v>15</v>
      </c>
      <c r="O49" s="924">
        <v>49</v>
      </c>
      <c r="P49" s="924">
        <v>170</v>
      </c>
      <c r="Q49" s="924">
        <v>21</v>
      </c>
      <c r="R49" s="962"/>
      <c r="S49" s="924">
        <v>76</v>
      </c>
      <c r="T49" s="924">
        <v>35</v>
      </c>
      <c r="U49" s="924">
        <v>172</v>
      </c>
      <c r="V49" s="924">
        <v>18</v>
      </c>
      <c r="W49" s="962"/>
      <c r="X49" s="924">
        <v>176</v>
      </c>
      <c r="Y49" s="924">
        <v>105</v>
      </c>
      <c r="Z49" s="924">
        <v>20</v>
      </c>
      <c r="AA49" s="962"/>
      <c r="AB49" s="924">
        <v>212</v>
      </c>
      <c r="AC49" s="924">
        <v>68</v>
      </c>
      <c r="AD49" s="924">
        <v>21</v>
      </c>
      <c r="AE49" s="962"/>
      <c r="AF49" s="936">
        <v>87</v>
      </c>
      <c r="AG49" s="936">
        <v>188</v>
      </c>
      <c r="AH49" s="936">
        <v>26</v>
      </c>
      <c r="AI49" s="962"/>
      <c r="AJ49" s="924">
        <v>4</v>
      </c>
      <c r="AK49" s="924">
        <v>20</v>
      </c>
      <c r="AL49" s="924">
        <v>112</v>
      </c>
      <c r="AM49" s="924">
        <v>147</v>
      </c>
      <c r="AN49" s="924">
        <v>18</v>
      </c>
      <c r="AO49" s="962"/>
      <c r="AP49" s="924">
        <v>139</v>
      </c>
      <c r="AQ49" s="924">
        <v>137</v>
      </c>
      <c r="AR49" s="924">
        <v>25</v>
      </c>
      <c r="AS49" s="972">
        <v>23</v>
      </c>
      <c r="AT49" s="962"/>
      <c r="AU49" s="924">
        <v>55</v>
      </c>
      <c r="AV49" s="924">
        <v>88</v>
      </c>
      <c r="AW49" s="924">
        <v>-6</v>
      </c>
      <c r="AX49" s="1019"/>
      <c r="AY49" s="936">
        <v>0</v>
      </c>
      <c r="AZ49" s="936">
        <v>0</v>
      </c>
      <c r="BA49" s="936">
        <v>0</v>
      </c>
      <c r="BB49" s="936">
        <v>301</v>
      </c>
      <c r="BC49" s="936">
        <v>0</v>
      </c>
      <c r="BD49" s="1019"/>
      <c r="BE49" s="936">
        <v>0</v>
      </c>
      <c r="BF49" s="936">
        <v>0</v>
      </c>
      <c r="BG49" s="936">
        <v>301</v>
      </c>
      <c r="BH49" s="936">
        <v>0</v>
      </c>
      <c r="BI49" s="962"/>
      <c r="BJ49" s="924">
        <v>5</v>
      </c>
      <c r="BK49" s="924">
        <v>23</v>
      </c>
      <c r="BL49" s="924">
        <v>121</v>
      </c>
      <c r="BM49" s="924">
        <v>127</v>
      </c>
      <c r="BN49" s="924">
        <v>25</v>
      </c>
    </row>
    <row r="50" spans="1:66" s="1" customFormat="1" ht="12" customHeight="1">
      <c r="A50" s="955"/>
      <c r="B50" s="962"/>
      <c r="C50" s="968"/>
      <c r="D50" s="968"/>
      <c r="E50" s="968"/>
      <c r="F50" s="968"/>
      <c r="G50" s="968"/>
      <c r="H50" s="1028"/>
      <c r="I50" s="946"/>
      <c r="J50" s="924"/>
      <c r="K50" s="924"/>
      <c r="L50" s="924"/>
      <c r="M50" s="924"/>
      <c r="N50" s="924"/>
      <c r="O50" s="924"/>
      <c r="P50" s="924"/>
      <c r="Q50" s="924"/>
      <c r="R50" s="962"/>
      <c r="S50" s="924"/>
      <c r="T50" s="924"/>
      <c r="U50" s="924"/>
      <c r="V50" s="924"/>
      <c r="W50" s="962"/>
      <c r="X50" s="924"/>
      <c r="Y50" s="924"/>
      <c r="Z50" s="924"/>
      <c r="AA50" s="962"/>
      <c r="AB50" s="924"/>
      <c r="AC50" s="924"/>
      <c r="AD50" s="924"/>
      <c r="AE50" s="962"/>
      <c r="AF50" s="937"/>
      <c r="AG50" s="937"/>
      <c r="AH50" s="937"/>
      <c r="AI50" s="962"/>
      <c r="AJ50" s="924"/>
      <c r="AK50" s="924"/>
      <c r="AL50" s="924"/>
      <c r="AM50" s="924"/>
      <c r="AN50" s="924"/>
      <c r="AO50" s="962"/>
      <c r="AP50" s="924"/>
      <c r="AQ50" s="924"/>
      <c r="AR50" s="924"/>
      <c r="AS50" s="972"/>
      <c r="AT50" s="962"/>
      <c r="AU50" s="924"/>
      <c r="AV50" s="924"/>
      <c r="AW50" s="924"/>
      <c r="AX50" s="1019"/>
      <c r="AY50" s="937"/>
      <c r="AZ50" s="937"/>
      <c r="BA50" s="937"/>
      <c r="BB50" s="937"/>
      <c r="BC50" s="937"/>
      <c r="BD50" s="1019"/>
      <c r="BE50" s="937"/>
      <c r="BF50" s="937"/>
      <c r="BG50" s="937"/>
      <c r="BH50" s="937"/>
      <c r="BI50" s="962"/>
      <c r="BJ50" s="924"/>
      <c r="BK50" s="924"/>
      <c r="BL50" s="924"/>
      <c r="BM50" s="924"/>
      <c r="BN50" s="924"/>
    </row>
    <row r="51" spans="1:66" s="1" customFormat="1" ht="12" customHeight="1">
      <c r="A51" s="953">
        <v>138</v>
      </c>
      <c r="B51" s="962">
        <v>106</v>
      </c>
      <c r="C51" s="967">
        <v>11</v>
      </c>
      <c r="D51" s="967">
        <v>6</v>
      </c>
      <c r="E51" s="967">
        <v>9</v>
      </c>
      <c r="F51" s="967">
        <v>2</v>
      </c>
      <c r="G51" s="967">
        <v>4</v>
      </c>
      <c r="H51" s="1027">
        <v>281</v>
      </c>
      <c r="I51" s="945">
        <v>57</v>
      </c>
      <c r="J51" s="924">
        <v>106</v>
      </c>
      <c r="K51" s="924">
        <v>25</v>
      </c>
      <c r="L51" s="924">
        <v>28</v>
      </c>
      <c r="M51" s="924">
        <v>41</v>
      </c>
      <c r="N51" s="924">
        <v>15</v>
      </c>
      <c r="O51" s="924">
        <v>35</v>
      </c>
      <c r="P51" s="924">
        <v>283</v>
      </c>
      <c r="Q51" s="924">
        <v>57</v>
      </c>
      <c r="R51" s="962"/>
      <c r="S51" s="924">
        <v>69</v>
      </c>
      <c r="T51" s="924">
        <v>59</v>
      </c>
      <c r="U51" s="924">
        <v>294</v>
      </c>
      <c r="V51" s="924">
        <v>54</v>
      </c>
      <c r="W51" s="962"/>
      <c r="X51" s="924">
        <v>270</v>
      </c>
      <c r="Y51" s="924">
        <v>146</v>
      </c>
      <c r="Z51" s="924">
        <v>60</v>
      </c>
      <c r="AA51" s="962"/>
      <c r="AB51" s="924">
        <v>300</v>
      </c>
      <c r="AC51" s="924">
        <v>115</v>
      </c>
      <c r="AD51" s="924">
        <v>61</v>
      </c>
      <c r="AE51" s="962"/>
      <c r="AF51" s="936">
        <v>136</v>
      </c>
      <c r="AG51" s="936">
        <v>267</v>
      </c>
      <c r="AH51" s="936">
        <v>73</v>
      </c>
      <c r="AI51" s="962"/>
      <c r="AJ51" s="924">
        <v>5</v>
      </c>
      <c r="AK51" s="924">
        <v>23</v>
      </c>
      <c r="AL51" s="924">
        <v>177</v>
      </c>
      <c r="AM51" s="924">
        <v>232</v>
      </c>
      <c r="AN51" s="924">
        <v>39</v>
      </c>
      <c r="AO51" s="962"/>
      <c r="AP51" s="924">
        <v>174</v>
      </c>
      <c r="AQ51" s="924">
        <v>245</v>
      </c>
      <c r="AR51" s="924">
        <v>57</v>
      </c>
      <c r="AS51" s="972">
        <v>15</v>
      </c>
      <c r="AT51" s="962"/>
      <c r="AU51" s="924">
        <v>84</v>
      </c>
      <c r="AV51" s="924">
        <v>170</v>
      </c>
      <c r="AW51" s="924">
        <v>-9</v>
      </c>
      <c r="AX51" s="1019"/>
      <c r="AY51" s="936">
        <v>0</v>
      </c>
      <c r="AZ51" s="936">
        <v>0</v>
      </c>
      <c r="BA51" s="936">
        <v>0</v>
      </c>
      <c r="BB51" s="936">
        <v>476</v>
      </c>
      <c r="BC51" s="936">
        <v>0</v>
      </c>
      <c r="BD51" s="1019"/>
      <c r="BE51" s="936">
        <v>0</v>
      </c>
      <c r="BF51" s="936">
        <v>0</v>
      </c>
      <c r="BG51" s="936">
        <v>476</v>
      </c>
      <c r="BH51" s="936">
        <v>0</v>
      </c>
      <c r="BI51" s="962"/>
      <c r="BJ51" s="924">
        <v>4</v>
      </c>
      <c r="BK51" s="924">
        <v>26</v>
      </c>
      <c r="BL51" s="924">
        <v>194</v>
      </c>
      <c r="BM51" s="924">
        <v>199</v>
      </c>
      <c r="BN51" s="924">
        <v>53</v>
      </c>
    </row>
    <row r="52" spans="1:66" s="1" customFormat="1" ht="12" customHeight="1">
      <c r="A52" s="955"/>
      <c r="B52" s="962"/>
      <c r="C52" s="968"/>
      <c r="D52" s="968"/>
      <c r="E52" s="968"/>
      <c r="F52" s="968"/>
      <c r="G52" s="968"/>
      <c r="H52" s="1028"/>
      <c r="I52" s="946"/>
      <c r="J52" s="924"/>
      <c r="K52" s="924"/>
      <c r="L52" s="924"/>
      <c r="M52" s="924"/>
      <c r="N52" s="924"/>
      <c r="O52" s="924"/>
      <c r="P52" s="924"/>
      <c r="Q52" s="924"/>
      <c r="R52" s="962"/>
      <c r="S52" s="924"/>
      <c r="T52" s="924"/>
      <c r="U52" s="924"/>
      <c r="V52" s="924"/>
      <c r="W52" s="962"/>
      <c r="X52" s="924"/>
      <c r="Y52" s="924"/>
      <c r="Z52" s="924"/>
      <c r="AA52" s="962"/>
      <c r="AB52" s="924"/>
      <c r="AC52" s="924"/>
      <c r="AD52" s="924"/>
      <c r="AE52" s="962"/>
      <c r="AF52" s="937"/>
      <c r="AG52" s="937"/>
      <c r="AH52" s="937"/>
      <c r="AI52" s="962"/>
      <c r="AJ52" s="924"/>
      <c r="AK52" s="924"/>
      <c r="AL52" s="924"/>
      <c r="AM52" s="924"/>
      <c r="AN52" s="924"/>
      <c r="AO52" s="962"/>
      <c r="AP52" s="924"/>
      <c r="AQ52" s="924"/>
      <c r="AR52" s="924"/>
      <c r="AS52" s="972"/>
      <c r="AT52" s="962"/>
      <c r="AU52" s="924"/>
      <c r="AV52" s="924"/>
      <c r="AW52" s="924"/>
      <c r="AX52" s="1019"/>
      <c r="AY52" s="937"/>
      <c r="AZ52" s="937"/>
      <c r="BA52" s="937"/>
      <c r="BB52" s="937"/>
      <c r="BC52" s="937"/>
      <c r="BD52" s="1019"/>
      <c r="BE52" s="937"/>
      <c r="BF52" s="937"/>
      <c r="BG52" s="937"/>
      <c r="BH52" s="937"/>
      <c r="BI52" s="962"/>
      <c r="BJ52" s="924"/>
      <c r="BK52" s="924"/>
      <c r="BL52" s="924"/>
      <c r="BM52" s="924"/>
      <c r="BN52" s="924"/>
    </row>
    <row r="53" spans="1:66" s="1" customFormat="1" ht="12" customHeight="1">
      <c r="A53" s="953">
        <v>420</v>
      </c>
      <c r="B53" s="962">
        <v>298</v>
      </c>
      <c r="C53" s="962">
        <v>23</v>
      </c>
      <c r="D53" s="962">
        <v>48</v>
      </c>
      <c r="E53" s="962">
        <v>19</v>
      </c>
      <c r="F53" s="962">
        <v>11</v>
      </c>
      <c r="G53" s="962">
        <v>21</v>
      </c>
      <c r="H53" s="1029">
        <v>557</v>
      </c>
      <c r="I53" s="924">
        <v>96</v>
      </c>
      <c r="J53" s="924">
        <v>298</v>
      </c>
      <c r="K53" s="924">
        <v>67</v>
      </c>
      <c r="L53" s="924">
        <v>136</v>
      </c>
      <c r="M53" s="924">
        <v>86</v>
      </c>
      <c r="N53" s="924">
        <v>53</v>
      </c>
      <c r="O53" s="924">
        <v>160</v>
      </c>
      <c r="P53" s="924">
        <v>561</v>
      </c>
      <c r="Q53" s="924">
        <v>96</v>
      </c>
      <c r="R53" s="1012"/>
      <c r="S53" s="924">
        <v>264</v>
      </c>
      <c r="T53" s="924">
        <v>122</v>
      </c>
      <c r="U53" s="924">
        <v>604</v>
      </c>
      <c r="V53" s="924">
        <v>83</v>
      </c>
      <c r="W53" s="1012"/>
      <c r="X53" s="924">
        <v>671</v>
      </c>
      <c r="Y53" s="924">
        <v>304</v>
      </c>
      <c r="Z53" s="924">
        <v>98</v>
      </c>
      <c r="AA53" s="1012"/>
      <c r="AB53" s="924">
        <v>752</v>
      </c>
      <c r="AC53" s="924">
        <v>230</v>
      </c>
      <c r="AD53" s="924">
        <v>91</v>
      </c>
      <c r="AE53" s="1012"/>
      <c r="AF53" s="924">
        <v>315</v>
      </c>
      <c r="AG53" s="924">
        <v>644</v>
      </c>
      <c r="AH53" s="924">
        <v>114</v>
      </c>
      <c r="AI53" s="962"/>
      <c r="AJ53" s="924">
        <v>37</v>
      </c>
      <c r="AK53" s="924">
        <v>77</v>
      </c>
      <c r="AL53" s="924">
        <v>410</v>
      </c>
      <c r="AM53" s="924">
        <v>479</v>
      </c>
      <c r="AN53" s="924">
        <v>70</v>
      </c>
      <c r="AO53" s="962"/>
      <c r="AP53" s="924">
        <v>507</v>
      </c>
      <c r="AQ53" s="924">
        <v>466</v>
      </c>
      <c r="AR53" s="924">
        <v>100</v>
      </c>
      <c r="AS53" s="972">
        <v>88</v>
      </c>
      <c r="AT53" s="962"/>
      <c r="AU53" s="924">
        <v>183</v>
      </c>
      <c r="AV53" s="924">
        <v>302</v>
      </c>
      <c r="AW53" s="924">
        <v>-19</v>
      </c>
      <c r="AX53" s="1022"/>
      <c r="AY53" s="924">
        <v>31</v>
      </c>
      <c r="AZ53" s="924">
        <v>15</v>
      </c>
      <c r="BA53" s="924">
        <v>4</v>
      </c>
      <c r="BB53" s="924">
        <v>1020</v>
      </c>
      <c r="BC53" s="924">
        <v>3</v>
      </c>
      <c r="BD53" s="1022"/>
      <c r="BE53" s="924">
        <v>28</v>
      </c>
      <c r="BF53" s="924">
        <v>23</v>
      </c>
      <c r="BG53" s="924">
        <v>1020</v>
      </c>
      <c r="BH53" s="924">
        <v>2</v>
      </c>
      <c r="BI53" s="962"/>
      <c r="BJ53" s="924">
        <v>34</v>
      </c>
      <c r="BK53" s="924">
        <v>85</v>
      </c>
      <c r="BL53" s="924">
        <v>458</v>
      </c>
      <c r="BM53" s="924">
        <v>403</v>
      </c>
      <c r="BN53" s="924">
        <v>93</v>
      </c>
    </row>
    <row r="54" spans="1:66" s="1" customFormat="1" ht="12" customHeight="1">
      <c r="A54" s="955"/>
      <c r="B54" s="962"/>
      <c r="C54" s="962"/>
      <c r="D54" s="962"/>
      <c r="E54" s="962"/>
      <c r="F54" s="962"/>
      <c r="G54" s="962"/>
      <c r="H54" s="1029"/>
      <c r="I54" s="924"/>
      <c r="J54" s="924"/>
      <c r="K54" s="924"/>
      <c r="L54" s="924"/>
      <c r="M54" s="924"/>
      <c r="N54" s="924"/>
      <c r="O54" s="924"/>
      <c r="P54" s="924"/>
      <c r="Q54" s="924"/>
      <c r="R54" s="1012"/>
      <c r="S54" s="924"/>
      <c r="T54" s="924"/>
      <c r="U54" s="924"/>
      <c r="V54" s="924"/>
      <c r="W54" s="1012"/>
      <c r="X54" s="924"/>
      <c r="Y54" s="924"/>
      <c r="Z54" s="924"/>
      <c r="AA54" s="1012"/>
      <c r="AB54" s="924"/>
      <c r="AC54" s="924"/>
      <c r="AD54" s="924"/>
      <c r="AE54" s="1012"/>
      <c r="AF54" s="924"/>
      <c r="AG54" s="924"/>
      <c r="AH54" s="924"/>
      <c r="AI54" s="962"/>
      <c r="AJ54" s="924"/>
      <c r="AK54" s="924"/>
      <c r="AL54" s="924"/>
      <c r="AM54" s="924"/>
      <c r="AN54" s="924"/>
      <c r="AO54" s="962"/>
      <c r="AP54" s="924"/>
      <c r="AQ54" s="924"/>
      <c r="AR54" s="924"/>
      <c r="AS54" s="972"/>
      <c r="AT54" s="962"/>
      <c r="AU54" s="924"/>
      <c r="AV54" s="924"/>
      <c r="AW54" s="924"/>
      <c r="AX54" s="1022"/>
      <c r="AY54" s="924"/>
      <c r="AZ54" s="924"/>
      <c r="BA54" s="924"/>
      <c r="BB54" s="924"/>
      <c r="BC54" s="924"/>
      <c r="BD54" s="1022"/>
      <c r="BE54" s="924"/>
      <c r="BF54" s="924"/>
      <c r="BG54" s="924"/>
      <c r="BH54" s="924"/>
      <c r="BI54" s="962"/>
      <c r="BJ54" s="924"/>
      <c r="BK54" s="924"/>
      <c r="BL54" s="924"/>
      <c r="BM54" s="924"/>
      <c r="BN54" s="924"/>
    </row>
    <row r="55" spans="1:66" s="1" customFormat="1" ht="12" customHeight="1">
      <c r="A55" s="5"/>
      <c r="B55" s="5"/>
      <c r="C55" s="5"/>
      <c r="D55" s="5"/>
      <c r="E55" s="5"/>
      <c r="F55" s="5"/>
      <c r="G55" s="5"/>
      <c r="H55" s="5"/>
      <c r="I55" s="5"/>
      <c r="J55" s="5"/>
      <c r="K55" s="5"/>
      <c r="L55" s="5"/>
      <c r="M55" s="5"/>
      <c r="N55" s="5"/>
      <c r="O55" s="5"/>
      <c r="P55" s="5"/>
      <c r="Q55" s="22"/>
      <c r="R55" s="1024" t="s">
        <v>313</v>
      </c>
      <c r="S55" s="1024"/>
      <c r="T55" s="1024"/>
      <c r="U55" s="1024"/>
      <c r="V55" s="1024"/>
      <c r="W55" s="5"/>
      <c r="X55" s="5"/>
      <c r="Y55" s="5"/>
      <c r="Z55" s="5"/>
      <c r="AA55" s="5"/>
      <c r="AB55" s="5"/>
      <c r="AC55" s="5"/>
      <c r="AD55" s="5"/>
      <c r="AE55" s="5"/>
      <c r="AF55" s="5"/>
      <c r="AO55" s="562"/>
    </row>
    <row r="56" spans="1:66" s="1" customFormat="1" ht="12" customHeight="1">
      <c r="A56" s="9"/>
      <c r="B56" s="9"/>
      <c r="C56" s="9"/>
      <c r="D56" s="9"/>
      <c r="E56" s="9"/>
      <c r="F56" s="9"/>
      <c r="G56" s="9"/>
      <c r="H56" s="9"/>
      <c r="I56" s="9"/>
      <c r="J56" s="9"/>
      <c r="K56" s="9"/>
      <c r="L56" s="9"/>
      <c r="M56" s="9"/>
      <c r="N56" s="9"/>
      <c r="O56" s="9"/>
      <c r="P56" s="9"/>
      <c r="Q56" s="9"/>
      <c r="R56" s="1024" t="s">
        <v>314</v>
      </c>
      <c r="S56" s="1024"/>
      <c r="T56" s="1024"/>
      <c r="U56" s="1024"/>
      <c r="V56" s="1024"/>
      <c r="W56" s="5"/>
      <c r="X56" s="5"/>
      <c r="Y56" s="5"/>
      <c r="Z56" s="5"/>
      <c r="AA56" s="5"/>
      <c r="AB56" s="5"/>
      <c r="AC56" s="5"/>
      <c r="AD56" s="5"/>
      <c r="AE56" s="5"/>
      <c r="AF56" s="5"/>
      <c r="AO56" s="562"/>
      <c r="AY56" s="5"/>
    </row>
    <row r="57" spans="1:66" ht="12" customHeight="1"/>
    <row r="58" spans="1:66" ht="12" customHeight="1">
      <c r="AR58" s="538"/>
    </row>
    <row r="59" spans="1:66" ht="12" customHeight="1"/>
    <row r="60" spans="1:66" ht="12" customHeight="1"/>
    <row r="61" spans="1:66" ht="12" customHeight="1"/>
    <row r="62" spans="1:66" ht="12" customHeight="1"/>
    <row r="63" spans="1:66" ht="12" customHeight="1"/>
    <row r="64" spans="1:66"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sheetData>
  <sheetProtection formatCells="0" formatColumns="0" formatRows="0" insertColumns="0" insertRows="0" insertHyperlinks="0" deleteColumns="0"/>
  <mergeCells count="1423">
    <mergeCell ref="BH49:BH50"/>
    <mergeCell ref="BH51:BH52"/>
    <mergeCell ref="BH53:BH54"/>
    <mergeCell ref="BD37:BH37"/>
    <mergeCell ref="BD39:BH39"/>
    <mergeCell ref="BD5:BH5"/>
    <mergeCell ref="BD3:BH3"/>
    <mergeCell ref="BB21:BB22"/>
    <mergeCell ref="BB23:BB24"/>
    <mergeCell ref="BB25:BB26"/>
    <mergeCell ref="BB27:BB28"/>
    <mergeCell ref="BB29:BB30"/>
    <mergeCell ref="BB31:BB32"/>
    <mergeCell ref="BB33:BB34"/>
    <mergeCell ref="BB41:BB42"/>
    <mergeCell ref="BB43:BB44"/>
    <mergeCell ref="BB45:BB46"/>
    <mergeCell ref="BB47:BB48"/>
    <mergeCell ref="BB49:BB50"/>
    <mergeCell ref="BB51:BB52"/>
    <mergeCell ref="BB53:BB54"/>
    <mergeCell ref="BH7:BH8"/>
    <mergeCell ref="BH9:BH10"/>
    <mergeCell ref="BH11:BH12"/>
    <mergeCell ref="BH13:BH14"/>
    <mergeCell ref="BH15:BH16"/>
    <mergeCell ref="BH17:BH18"/>
    <mergeCell ref="BH19:BH20"/>
    <mergeCell ref="BH21:BH22"/>
    <mergeCell ref="BH23:BH24"/>
    <mergeCell ref="BH25:BH26"/>
    <mergeCell ref="BH27:BH28"/>
    <mergeCell ref="BH29:BH30"/>
    <mergeCell ref="BH31:BH32"/>
    <mergeCell ref="BH33:BH34"/>
    <mergeCell ref="BH41:BH42"/>
    <mergeCell ref="BH43:BH44"/>
    <mergeCell ref="BH45:BH46"/>
    <mergeCell ref="BH47:BH48"/>
    <mergeCell ref="AO33:AO34"/>
    <mergeCell ref="AT13:AT14"/>
    <mergeCell ref="AT15:AT16"/>
    <mergeCell ref="AO7:AO8"/>
    <mergeCell ref="AO9:AO10"/>
    <mergeCell ref="AO11:AO12"/>
    <mergeCell ref="AT7:AT8"/>
    <mergeCell ref="AT9:AT10"/>
    <mergeCell ref="AT11:AT12"/>
    <mergeCell ref="AO13:AO14"/>
    <mergeCell ref="AO15:AO16"/>
    <mergeCell ref="AO25:AO26"/>
    <mergeCell ref="AT17:AT18"/>
    <mergeCell ref="AT19:AT20"/>
    <mergeCell ref="AT21:AT22"/>
    <mergeCell ref="AT23:AT24"/>
    <mergeCell ref="AT31:AT32"/>
    <mergeCell ref="AO31:AO32"/>
    <mergeCell ref="AO17:AO18"/>
    <mergeCell ref="AO19:AO20"/>
    <mergeCell ref="AO21:AO22"/>
    <mergeCell ref="AO23:AO24"/>
    <mergeCell ref="AQ23:AQ24"/>
    <mergeCell ref="AS23:AS24"/>
    <mergeCell ref="AS17:AS18"/>
    <mergeCell ref="AQ19:AQ20"/>
    <mergeCell ref="AR19:AR20"/>
    <mergeCell ref="AS19:AS20"/>
    <mergeCell ref="AQ21:AQ22"/>
    <mergeCell ref="AS21:AS22"/>
    <mergeCell ref="AO27:AO28"/>
    <mergeCell ref="AO29:AO30"/>
    <mergeCell ref="AP33:AP34"/>
    <mergeCell ref="AQ33:AQ34"/>
    <mergeCell ref="AT25:AT26"/>
    <mergeCell ref="AT27:AT28"/>
    <mergeCell ref="AT29:AT30"/>
    <mergeCell ref="AT53:AT54"/>
    <mergeCell ref="AT41:AT42"/>
    <mergeCell ref="AT43:AT44"/>
    <mergeCell ref="AT45:AT46"/>
    <mergeCell ref="AT47:AT48"/>
    <mergeCell ref="AT49:AT50"/>
    <mergeCell ref="AT51:AT52"/>
    <mergeCell ref="AQ31:AQ32"/>
    <mergeCell ref="AQ29:AQ30"/>
    <mergeCell ref="AQ25:AQ26"/>
    <mergeCell ref="AQ27:AQ28"/>
    <mergeCell ref="AR41:AR42"/>
    <mergeCell ref="AS41:AS42"/>
    <mergeCell ref="AQ43:AQ44"/>
    <mergeCell ref="AR43:AR44"/>
    <mergeCell ref="AS43:AS44"/>
    <mergeCell ref="AR53:AR54"/>
    <mergeCell ref="AS53:AS54"/>
    <mergeCell ref="AS49:AS50"/>
    <mergeCell ref="AQ51:AQ52"/>
    <mergeCell ref="AR51:AR52"/>
    <mergeCell ref="AS51:AS52"/>
    <mergeCell ref="AT33:AT34"/>
    <mergeCell ref="AS45:AS46"/>
    <mergeCell ref="AS47:AS48"/>
    <mergeCell ref="AU51:AU52"/>
    <mergeCell ref="AV51:AV52"/>
    <mergeCell ref="AW51:AW52"/>
    <mergeCell ref="AU53:AU54"/>
    <mergeCell ref="AV53:AV54"/>
    <mergeCell ref="AW53:AW54"/>
    <mergeCell ref="AU47:AU48"/>
    <mergeCell ref="AV47:AV48"/>
    <mergeCell ref="AW47:AW48"/>
    <mergeCell ref="AU49:AU50"/>
    <mergeCell ref="AV49:AV50"/>
    <mergeCell ref="AW49:AW50"/>
    <mergeCell ref="AU43:AU44"/>
    <mergeCell ref="AV43:AV44"/>
    <mergeCell ref="AW43:AW44"/>
    <mergeCell ref="AU45:AU46"/>
    <mergeCell ref="AV45:AV46"/>
    <mergeCell ref="AW45:AW46"/>
    <mergeCell ref="AW31:AW32"/>
    <mergeCell ref="AV33:AV34"/>
    <mergeCell ref="AW33:AW34"/>
    <mergeCell ref="AU41:AU42"/>
    <mergeCell ref="AV41:AV42"/>
    <mergeCell ref="AW41:AW42"/>
    <mergeCell ref="AV23:AV24"/>
    <mergeCell ref="AW23:AW24"/>
    <mergeCell ref="AW25:AW26"/>
    <mergeCell ref="AV27:AV28"/>
    <mergeCell ref="AW27:AW28"/>
    <mergeCell ref="AV29:AV30"/>
    <mergeCell ref="AW29:AW30"/>
    <mergeCell ref="AV15:AV16"/>
    <mergeCell ref="AW15:AW16"/>
    <mergeCell ref="AV17:AV18"/>
    <mergeCell ref="AW17:AW18"/>
    <mergeCell ref="AW19:AW20"/>
    <mergeCell ref="AV21:AV22"/>
    <mergeCell ref="AW21:AW22"/>
    <mergeCell ref="AU15:AU16"/>
    <mergeCell ref="AU17:AU18"/>
    <mergeCell ref="AU19:AU20"/>
    <mergeCell ref="AW7:AW8"/>
    <mergeCell ref="AV9:AV10"/>
    <mergeCell ref="AW9:AW10"/>
    <mergeCell ref="AV11:AV12"/>
    <mergeCell ref="AW11:AW12"/>
    <mergeCell ref="AW13:AW14"/>
    <mergeCell ref="AU29:AU30"/>
    <mergeCell ref="AU31:AU32"/>
    <mergeCell ref="AU33:AU34"/>
    <mergeCell ref="AV7:AV8"/>
    <mergeCell ref="AV13:AV14"/>
    <mergeCell ref="AV19:AV20"/>
    <mergeCell ref="AV25:AV26"/>
    <mergeCell ref="AV31:AV32"/>
    <mergeCell ref="AU21:AU22"/>
    <mergeCell ref="AU23:AU24"/>
    <mergeCell ref="AR33:AR34"/>
    <mergeCell ref="AS33:AS34"/>
    <mergeCell ref="AR31:AR32"/>
    <mergeCell ref="AS31:AS32"/>
    <mergeCell ref="AU7:AU8"/>
    <mergeCell ref="AU9:AU10"/>
    <mergeCell ref="AU11:AU12"/>
    <mergeCell ref="AU13:AU14"/>
    <mergeCell ref="AU25:AU26"/>
    <mergeCell ref="AU27:AU28"/>
    <mergeCell ref="AR29:AR30"/>
    <mergeCell ref="AS29:AS30"/>
    <mergeCell ref="AR25:AR26"/>
    <mergeCell ref="AS25:AS26"/>
    <mergeCell ref="AR27:AR28"/>
    <mergeCell ref="AS27:AS28"/>
    <mergeCell ref="AP7:AP8"/>
    <mergeCell ref="AP9:AP10"/>
    <mergeCell ref="AP11:AP12"/>
    <mergeCell ref="AP13:AP14"/>
    <mergeCell ref="AQ11:AQ12"/>
    <mergeCell ref="AR11:AR12"/>
    <mergeCell ref="AQ7:AQ8"/>
    <mergeCell ref="AR7:AR8"/>
    <mergeCell ref="AQ49:AQ50"/>
    <mergeCell ref="AQ45:AQ46"/>
    <mergeCell ref="AQ47:AQ48"/>
    <mergeCell ref="AQ41:AQ42"/>
    <mergeCell ref="AP49:AP50"/>
    <mergeCell ref="AP43:AP44"/>
    <mergeCell ref="AP45:AP46"/>
    <mergeCell ref="AP47:AP48"/>
    <mergeCell ref="AR45:AR46"/>
    <mergeCell ref="AR47:AR48"/>
    <mergeCell ref="AP15:AP16"/>
    <mergeCell ref="AP17:AP18"/>
    <mergeCell ref="AP19:AP20"/>
    <mergeCell ref="AR21:AR22"/>
    <mergeCell ref="AR49:AR50"/>
    <mergeCell ref="AR17:AR18"/>
    <mergeCell ref="AR23:AR24"/>
    <mergeCell ref="AS15:AS16"/>
    <mergeCell ref="AQ17:AQ18"/>
    <mergeCell ref="AP51:AP52"/>
    <mergeCell ref="AP53:AP54"/>
    <mergeCell ref="AO41:AO42"/>
    <mergeCell ref="AO43:AO44"/>
    <mergeCell ref="AO45:AO46"/>
    <mergeCell ref="AO47:AO48"/>
    <mergeCell ref="AO49:AO50"/>
    <mergeCell ref="AO51:AO52"/>
    <mergeCell ref="AO53:AO54"/>
    <mergeCell ref="AP41:AP42"/>
    <mergeCell ref="AO5:AS5"/>
    <mergeCell ref="AT5:AW5"/>
    <mergeCell ref="AO39:AS39"/>
    <mergeCell ref="AT39:AW39"/>
    <mergeCell ref="AP21:AP22"/>
    <mergeCell ref="AP23:AP24"/>
    <mergeCell ref="AP25:AP26"/>
    <mergeCell ref="AP27:AP28"/>
    <mergeCell ref="AP29:AP30"/>
    <mergeCell ref="AR15:AR16"/>
    <mergeCell ref="AS7:AS8"/>
    <mergeCell ref="AQ9:AQ10"/>
    <mergeCell ref="AR9:AR10"/>
    <mergeCell ref="AS9:AS10"/>
    <mergeCell ref="AQ13:AQ14"/>
    <mergeCell ref="AR13:AR14"/>
    <mergeCell ref="AS13:AS14"/>
    <mergeCell ref="AS11:AS12"/>
    <mergeCell ref="AQ53:AQ54"/>
    <mergeCell ref="AQ15:AQ16"/>
    <mergeCell ref="Q51:Q52"/>
    <mergeCell ref="Q53:Q54"/>
    <mergeCell ref="Q43:Q44"/>
    <mergeCell ref="Q45:Q46"/>
    <mergeCell ref="Q47:Q48"/>
    <mergeCell ref="Q49:Q50"/>
    <mergeCell ref="AI45:AI46"/>
    <mergeCell ref="AJ45:AJ46"/>
    <mergeCell ref="AK45:AK46"/>
    <mergeCell ref="Q29:Q30"/>
    <mergeCell ref="Q31:Q32"/>
    <mergeCell ref="Q33:Q34"/>
    <mergeCell ref="Q41:Q42"/>
    <mergeCell ref="AP31:AP32"/>
    <mergeCell ref="AI39:AN39"/>
    <mergeCell ref="AM41:AM42"/>
    <mergeCell ref="AN41:AN42"/>
    <mergeCell ref="AN33:AN34"/>
    <mergeCell ref="AJ33:AJ34"/>
    <mergeCell ref="AI41:AI42"/>
    <mergeCell ref="AJ41:AJ42"/>
    <mergeCell ref="AK41:AK42"/>
    <mergeCell ref="AL41:AL42"/>
    <mergeCell ref="AI43:AI44"/>
    <mergeCell ref="AJ43:AJ44"/>
    <mergeCell ref="AK43:AK44"/>
    <mergeCell ref="AN45:AN46"/>
    <mergeCell ref="AM43:AM44"/>
    <mergeCell ref="AN43:AN44"/>
    <mergeCell ref="AL43:AL44"/>
    <mergeCell ref="AL45:AL46"/>
    <mergeCell ref="AM51:AM52"/>
    <mergeCell ref="Q17:Q18"/>
    <mergeCell ref="Q19:Q20"/>
    <mergeCell ref="Q21:Q22"/>
    <mergeCell ref="Q23:Q24"/>
    <mergeCell ref="Q25:Q26"/>
    <mergeCell ref="Q27:Q28"/>
    <mergeCell ref="Q7:Q8"/>
    <mergeCell ref="Q9:Q10"/>
    <mergeCell ref="Q11:Q12"/>
    <mergeCell ref="Q13:Q14"/>
    <mergeCell ref="Q15:Q16"/>
    <mergeCell ref="C33:C34"/>
    <mergeCell ref="D33:D34"/>
    <mergeCell ref="E33:E34"/>
    <mergeCell ref="F31:F32"/>
    <mergeCell ref="H31:H32"/>
    <mergeCell ref="F29:F30"/>
    <mergeCell ref="H29:H30"/>
    <mergeCell ref="H17:H18"/>
    <mergeCell ref="H19:H20"/>
    <mergeCell ref="H23:H24"/>
    <mergeCell ref="H21:H22"/>
    <mergeCell ref="F15:F16"/>
    <mergeCell ref="H15:H16"/>
    <mergeCell ref="L19:L20"/>
    <mergeCell ref="M19:M20"/>
    <mergeCell ref="N19:N20"/>
    <mergeCell ref="K17:K18"/>
    <mergeCell ref="L17:L18"/>
    <mergeCell ref="M17:M18"/>
    <mergeCell ref="J11:J12"/>
    <mergeCell ref="K11:K12"/>
    <mergeCell ref="B29:B30"/>
    <mergeCell ref="B33:B34"/>
    <mergeCell ref="D29:D30"/>
    <mergeCell ref="E29:E30"/>
    <mergeCell ref="E31:E32"/>
    <mergeCell ref="H53:H54"/>
    <mergeCell ref="E51:E52"/>
    <mergeCell ref="F51:F52"/>
    <mergeCell ref="H51:H52"/>
    <mergeCell ref="E45:E46"/>
    <mergeCell ref="I29:I30"/>
    <mergeCell ref="I31:I32"/>
    <mergeCell ref="I33:I34"/>
    <mergeCell ref="F47:F48"/>
    <mergeCell ref="H47:H48"/>
    <mergeCell ref="I7:I8"/>
    <mergeCell ref="I9:I10"/>
    <mergeCell ref="I11:I12"/>
    <mergeCell ref="I13:I14"/>
    <mergeCell ref="I23:I24"/>
    <mergeCell ref="I25:I26"/>
    <mergeCell ref="I21:I22"/>
    <mergeCell ref="I47:I48"/>
    <mergeCell ref="I49:I50"/>
    <mergeCell ref="F25:F26"/>
    <mergeCell ref="C29:C30"/>
    <mergeCell ref="B31:B32"/>
    <mergeCell ref="C31:C32"/>
    <mergeCell ref="D31:D32"/>
    <mergeCell ref="H25:H26"/>
    <mergeCell ref="F27:F28"/>
    <mergeCell ref="H27:H28"/>
    <mergeCell ref="A53:A54"/>
    <mergeCell ref="B53:B54"/>
    <mergeCell ref="C53:C54"/>
    <mergeCell ref="D53:D54"/>
    <mergeCell ref="E49:E50"/>
    <mergeCell ref="F49:F50"/>
    <mergeCell ref="E53:E54"/>
    <mergeCell ref="F53:F54"/>
    <mergeCell ref="A51:A52"/>
    <mergeCell ref="B51:B52"/>
    <mergeCell ref="C51:C52"/>
    <mergeCell ref="D51:D52"/>
    <mergeCell ref="I15:I16"/>
    <mergeCell ref="I17:I18"/>
    <mergeCell ref="I19:I20"/>
    <mergeCell ref="H49:H50"/>
    <mergeCell ref="I27:I28"/>
    <mergeCell ref="C43:C44"/>
    <mergeCell ref="D43:D44"/>
    <mergeCell ref="E47:E48"/>
    <mergeCell ref="B45:B46"/>
    <mergeCell ref="C45:C46"/>
    <mergeCell ref="A49:A50"/>
    <mergeCell ref="B49:B50"/>
    <mergeCell ref="C49:C50"/>
    <mergeCell ref="D49:D50"/>
    <mergeCell ref="A45:A46"/>
    <mergeCell ref="A47:A48"/>
    <mergeCell ref="B47:B48"/>
    <mergeCell ref="C47:C48"/>
    <mergeCell ref="D47:D48"/>
    <mergeCell ref="I53:I54"/>
    <mergeCell ref="A41:A42"/>
    <mergeCell ref="B41:B42"/>
    <mergeCell ref="C41:C42"/>
    <mergeCell ref="D41:D42"/>
    <mergeCell ref="D45:D46"/>
    <mergeCell ref="A43:A44"/>
    <mergeCell ref="B43:B44"/>
    <mergeCell ref="F41:F42"/>
    <mergeCell ref="H41:H42"/>
    <mergeCell ref="E43:E44"/>
    <mergeCell ref="F43:F44"/>
    <mergeCell ref="H43:H44"/>
    <mergeCell ref="E41:E42"/>
    <mergeCell ref="I51:I52"/>
    <mergeCell ref="I43:I44"/>
    <mergeCell ref="I45:I46"/>
    <mergeCell ref="F33:F34"/>
    <mergeCell ref="H33:H34"/>
    <mergeCell ref="I41:I42"/>
    <mergeCell ref="F45:F46"/>
    <mergeCell ref="H45:H46"/>
    <mergeCell ref="A39:I39"/>
    <mergeCell ref="G45:G46"/>
    <mergeCell ref="G51:G52"/>
    <mergeCell ref="D25:D26"/>
    <mergeCell ref="E25:E26"/>
    <mergeCell ref="B27:B28"/>
    <mergeCell ref="C27:C28"/>
    <mergeCell ref="D27:D28"/>
    <mergeCell ref="E27:E28"/>
    <mergeCell ref="B21:B22"/>
    <mergeCell ref="C21:C22"/>
    <mergeCell ref="B23:B24"/>
    <mergeCell ref="C23:C24"/>
    <mergeCell ref="D23:D24"/>
    <mergeCell ref="E23:E24"/>
    <mergeCell ref="D21:D22"/>
    <mergeCell ref="E21:E22"/>
    <mergeCell ref="F17:F18"/>
    <mergeCell ref="F19:F20"/>
    <mergeCell ref="F23:F24"/>
    <mergeCell ref="B17:B18"/>
    <mergeCell ref="C17:C18"/>
    <mergeCell ref="D17:D18"/>
    <mergeCell ref="E17:E18"/>
    <mergeCell ref="F21:F22"/>
    <mergeCell ref="B19:B20"/>
    <mergeCell ref="C19:C20"/>
    <mergeCell ref="D19:D20"/>
    <mergeCell ref="E19:E20"/>
    <mergeCell ref="B15:B16"/>
    <mergeCell ref="C15:C16"/>
    <mergeCell ref="D15:D16"/>
    <mergeCell ref="E15:E16"/>
    <mergeCell ref="D13:D14"/>
    <mergeCell ref="E13:E14"/>
    <mergeCell ref="D11:D12"/>
    <mergeCell ref="E11:E12"/>
    <mergeCell ref="F9:F10"/>
    <mergeCell ref="H9:H10"/>
    <mergeCell ref="F11:F12"/>
    <mergeCell ref="H11:H12"/>
    <mergeCell ref="H7:H8"/>
    <mergeCell ref="P31:P32"/>
    <mergeCell ref="B9:B10"/>
    <mergeCell ref="C9:C10"/>
    <mergeCell ref="D9:D10"/>
    <mergeCell ref="E9:E10"/>
    <mergeCell ref="F13:F14"/>
    <mergeCell ref="H13:H14"/>
    <mergeCell ref="B11:B12"/>
    <mergeCell ref="C11:C12"/>
    <mergeCell ref="P27:P28"/>
    <mergeCell ref="P29:P30"/>
    <mergeCell ref="M9:M10"/>
    <mergeCell ref="N9:N10"/>
    <mergeCell ref="J17:J18"/>
    <mergeCell ref="N17:N18"/>
    <mergeCell ref="J19:J20"/>
    <mergeCell ref="K19:K20"/>
    <mergeCell ref="B25:B26"/>
    <mergeCell ref="C25:C26"/>
    <mergeCell ref="P49:P50"/>
    <mergeCell ref="P51:P52"/>
    <mergeCell ref="P53:P54"/>
    <mergeCell ref="B7:B8"/>
    <mergeCell ref="C7:C8"/>
    <mergeCell ref="D7:D8"/>
    <mergeCell ref="E7:E8"/>
    <mergeCell ref="F7:F8"/>
    <mergeCell ref="P21:P22"/>
    <mergeCell ref="P33:P34"/>
    <mergeCell ref="N21:N22"/>
    <mergeCell ref="N23:N24"/>
    <mergeCell ref="N29:N30"/>
    <mergeCell ref="N31:N32"/>
    <mergeCell ref="N33:N34"/>
    <mergeCell ref="N25:N26"/>
    <mergeCell ref="P23:P24"/>
    <mergeCell ref="P25:P26"/>
    <mergeCell ref="N15:N16"/>
    <mergeCell ref="P19:P20"/>
    <mergeCell ref="N13:N14"/>
    <mergeCell ref="O15:O16"/>
    <mergeCell ref="O17:O18"/>
    <mergeCell ref="O19:O20"/>
    <mergeCell ref="P7:P8"/>
    <mergeCell ref="P9:P10"/>
    <mergeCell ref="N7:N8"/>
    <mergeCell ref="J9:J10"/>
    <mergeCell ref="K9:K10"/>
    <mergeCell ref="L9:L10"/>
    <mergeCell ref="B13:B14"/>
    <mergeCell ref="C13:C14"/>
    <mergeCell ref="L11:L12"/>
    <mergeCell ref="M11:M12"/>
    <mergeCell ref="J15:J16"/>
    <mergeCell ref="K15:K16"/>
    <mergeCell ref="L15:L16"/>
    <mergeCell ref="M15:M16"/>
    <mergeCell ref="L23:L24"/>
    <mergeCell ref="M23:M24"/>
    <mergeCell ref="J7:J8"/>
    <mergeCell ref="K7:K8"/>
    <mergeCell ref="L7:L8"/>
    <mergeCell ref="M7:M8"/>
    <mergeCell ref="J13:J14"/>
    <mergeCell ref="K13:K14"/>
    <mergeCell ref="L13:L14"/>
    <mergeCell ref="M13:M14"/>
    <mergeCell ref="O27:O28"/>
    <mergeCell ref="J31:J32"/>
    <mergeCell ref="K31:K32"/>
    <mergeCell ref="L31:L32"/>
    <mergeCell ref="M31:M32"/>
    <mergeCell ref="J21:J22"/>
    <mergeCell ref="K21:K22"/>
    <mergeCell ref="L21:L22"/>
    <mergeCell ref="M21:M22"/>
    <mergeCell ref="J23:J24"/>
    <mergeCell ref="K23:K24"/>
    <mergeCell ref="L27:L28"/>
    <mergeCell ref="M27:M28"/>
    <mergeCell ref="J33:J34"/>
    <mergeCell ref="K33:K34"/>
    <mergeCell ref="L33:L34"/>
    <mergeCell ref="M33:M34"/>
    <mergeCell ref="J29:J30"/>
    <mergeCell ref="K29:K30"/>
    <mergeCell ref="L29:L30"/>
    <mergeCell ref="M29:M30"/>
    <mergeCell ref="L45:L46"/>
    <mergeCell ref="M45:M46"/>
    <mergeCell ref="P45:P46"/>
    <mergeCell ref="A21:A22"/>
    <mergeCell ref="A23:A24"/>
    <mergeCell ref="A25:A26"/>
    <mergeCell ref="N27:N28"/>
    <mergeCell ref="J25:J26"/>
    <mergeCell ref="K25:K26"/>
    <mergeCell ref="L25:L26"/>
    <mergeCell ref="M25:M26"/>
    <mergeCell ref="J27:J28"/>
    <mergeCell ref="K27:K28"/>
    <mergeCell ref="A5:I5"/>
    <mergeCell ref="J5:Q5"/>
    <mergeCell ref="A27:A28"/>
    <mergeCell ref="A29:A30"/>
    <mergeCell ref="A31:A32"/>
    <mergeCell ref="A33:A34"/>
    <mergeCell ref="A7:A8"/>
    <mergeCell ref="A11:A12"/>
    <mergeCell ref="A17:A18"/>
    <mergeCell ref="A19:A20"/>
    <mergeCell ref="N11:N12"/>
    <mergeCell ref="P11:P12"/>
    <mergeCell ref="P13:P14"/>
    <mergeCell ref="P15:P16"/>
    <mergeCell ref="P17:P18"/>
    <mergeCell ref="G7:G8"/>
    <mergeCell ref="G9:G10"/>
    <mergeCell ref="G11:G12"/>
    <mergeCell ref="G13:G14"/>
    <mergeCell ref="AN51:AN52"/>
    <mergeCell ref="AM53:AM54"/>
    <mergeCell ref="AN53:AN54"/>
    <mergeCell ref="AI51:AI52"/>
    <mergeCell ref="AJ51:AJ52"/>
    <mergeCell ref="AI53:AI54"/>
    <mergeCell ref="AJ53:AJ54"/>
    <mergeCell ref="AK53:AK54"/>
    <mergeCell ref="AL53:AL54"/>
    <mergeCell ref="AK51:AK52"/>
    <mergeCell ref="AL51:AL52"/>
    <mergeCell ref="P47:P48"/>
    <mergeCell ref="N45:N46"/>
    <mergeCell ref="N47:N48"/>
    <mergeCell ref="N49:N50"/>
    <mergeCell ref="J47:J48"/>
    <mergeCell ref="K47:K48"/>
    <mergeCell ref="J49:J50"/>
    <mergeCell ref="K49:K50"/>
    <mergeCell ref="L49:L50"/>
    <mergeCell ref="M49:M50"/>
    <mergeCell ref="L47:L48"/>
    <mergeCell ref="M47:M48"/>
    <mergeCell ref="K51:K52"/>
    <mergeCell ref="L51:L52"/>
    <mergeCell ref="M51:M52"/>
    <mergeCell ref="J53:J54"/>
    <mergeCell ref="K53:K54"/>
    <mergeCell ref="L53:L54"/>
    <mergeCell ref="M53:M54"/>
    <mergeCell ref="O51:O52"/>
    <mergeCell ref="V45:V46"/>
    <mergeCell ref="AN27:AN28"/>
    <mergeCell ref="AJ25:AJ26"/>
    <mergeCell ref="AK25:AK26"/>
    <mergeCell ref="AL25:AL26"/>
    <mergeCell ref="AM25:AM26"/>
    <mergeCell ref="AM45:AM46"/>
    <mergeCell ref="AM47:AM48"/>
    <mergeCell ref="AN47:AN48"/>
    <mergeCell ref="AM49:AM50"/>
    <mergeCell ref="AN49:AN50"/>
    <mergeCell ref="AI47:AI48"/>
    <mergeCell ref="AJ47:AJ48"/>
    <mergeCell ref="AK47:AK48"/>
    <mergeCell ref="AL47:AL48"/>
    <mergeCell ref="AI49:AI50"/>
    <mergeCell ref="AJ49:AJ50"/>
    <mergeCell ref="AK49:AK50"/>
    <mergeCell ref="AL49:AL50"/>
    <mergeCell ref="AK33:AK34"/>
    <mergeCell ref="AI31:AI32"/>
    <mergeCell ref="AI33:AI34"/>
    <mergeCell ref="AM13:AM14"/>
    <mergeCell ref="AN13:AN14"/>
    <mergeCell ref="AN15:AN16"/>
    <mergeCell ref="AL21:AL22"/>
    <mergeCell ref="AM21:AM22"/>
    <mergeCell ref="AN17:AN18"/>
    <mergeCell ref="AJ15:AJ16"/>
    <mergeCell ref="AK15:AK16"/>
    <mergeCell ref="AL15:AL16"/>
    <mergeCell ref="AM15:AM16"/>
    <mergeCell ref="AL17:AL18"/>
    <mergeCell ref="AM17:AM18"/>
    <mergeCell ref="AJ13:AJ14"/>
    <mergeCell ref="AK13:AK14"/>
    <mergeCell ref="AL13:AL14"/>
    <mergeCell ref="AL33:AL34"/>
    <mergeCell ref="AM33:AM34"/>
    <mergeCell ref="AN29:AN30"/>
    <mergeCell ref="AJ31:AJ32"/>
    <mergeCell ref="AK31:AK32"/>
    <mergeCell ref="AL31:AL32"/>
    <mergeCell ref="AM31:AM32"/>
    <mergeCell ref="AN31:AN32"/>
    <mergeCell ref="AJ29:AJ30"/>
    <mergeCell ref="AK29:AK30"/>
    <mergeCell ref="AL29:AL30"/>
    <mergeCell ref="AM29:AM30"/>
    <mergeCell ref="AN25:AN26"/>
    <mergeCell ref="AJ27:AJ28"/>
    <mergeCell ref="AK27:AK28"/>
    <mergeCell ref="AL27:AL28"/>
    <mergeCell ref="AM27:AM28"/>
    <mergeCell ref="AM9:AM10"/>
    <mergeCell ref="AN9:AN10"/>
    <mergeCell ref="AJ11:AJ12"/>
    <mergeCell ref="AK11:AK12"/>
    <mergeCell ref="AL11:AL12"/>
    <mergeCell ref="AM11:AM12"/>
    <mergeCell ref="AN11:AN12"/>
    <mergeCell ref="AJ7:AJ8"/>
    <mergeCell ref="AK7:AK8"/>
    <mergeCell ref="AL7:AL8"/>
    <mergeCell ref="AJ9:AJ10"/>
    <mergeCell ref="AK9:AK10"/>
    <mergeCell ref="AL9:AL10"/>
    <mergeCell ref="AI23:AI24"/>
    <mergeCell ref="AI25:AI26"/>
    <mergeCell ref="AI27:AI28"/>
    <mergeCell ref="AI29:AI30"/>
    <mergeCell ref="AN21:AN22"/>
    <mergeCell ref="AJ23:AJ24"/>
    <mergeCell ref="AK23:AK24"/>
    <mergeCell ref="AL23:AL24"/>
    <mergeCell ref="AM23:AM24"/>
    <mergeCell ref="AN23:AN24"/>
    <mergeCell ref="AJ21:AJ22"/>
    <mergeCell ref="AK21:AK22"/>
    <mergeCell ref="AJ19:AJ20"/>
    <mergeCell ref="AK19:AK20"/>
    <mergeCell ref="AL19:AL20"/>
    <mergeCell ref="AM19:AM20"/>
    <mergeCell ref="AN19:AN20"/>
    <mergeCell ref="AJ17:AJ18"/>
    <mergeCell ref="AK17:AK18"/>
    <mergeCell ref="AI11:AI12"/>
    <mergeCell ref="AI13:AI14"/>
    <mergeCell ref="AI15:AI16"/>
    <mergeCell ref="AI17:AI18"/>
    <mergeCell ref="AI19:AI20"/>
    <mergeCell ref="AI21:AI22"/>
    <mergeCell ref="R29:R30"/>
    <mergeCell ref="R7:R8"/>
    <mergeCell ref="R11:R12"/>
    <mergeCell ref="R13:R14"/>
    <mergeCell ref="R15:R16"/>
    <mergeCell ref="AI5:AN5"/>
    <mergeCell ref="AI7:AI8"/>
    <mergeCell ref="AM7:AM8"/>
    <mergeCell ref="AN7:AN8"/>
    <mergeCell ref="AI9:AI10"/>
    <mergeCell ref="R27:R28"/>
    <mergeCell ref="Y7:Y8"/>
    <mergeCell ref="Y9:Y10"/>
    <mergeCell ref="Y11:Y12"/>
    <mergeCell ref="Y13:Y14"/>
    <mergeCell ref="Y15:Y16"/>
    <mergeCell ref="Z27:Z28"/>
    <mergeCell ref="Z29:Z30"/>
    <mergeCell ref="T17:T18"/>
    <mergeCell ref="T19:T20"/>
    <mergeCell ref="V7:V8"/>
    <mergeCell ref="Y23:Y24"/>
    <mergeCell ref="AC11:AC12"/>
    <mergeCell ref="AA15:AA16"/>
    <mergeCell ref="AB15:AB16"/>
    <mergeCell ref="AC15:AC16"/>
    <mergeCell ref="R41:R42"/>
    <mergeCell ref="S41:S42"/>
    <mergeCell ref="T41:T42"/>
    <mergeCell ref="Y31:Y32"/>
    <mergeCell ref="Y17:Y18"/>
    <mergeCell ref="Y19:Y20"/>
    <mergeCell ref="Y21:Y22"/>
    <mergeCell ref="Z19:Z20"/>
    <mergeCell ref="Z21:Z22"/>
    <mergeCell ref="V41:V42"/>
    <mergeCell ref="U41:U42"/>
    <mergeCell ref="R39:V39"/>
    <mergeCell ref="R31:R32"/>
    <mergeCell ref="R33:R34"/>
    <mergeCell ref="S31:S32"/>
    <mergeCell ref="R5:V5"/>
    <mergeCell ref="R17:R18"/>
    <mergeCell ref="R19:R20"/>
    <mergeCell ref="R21:R22"/>
    <mergeCell ref="R23:R24"/>
    <mergeCell ref="R25:R26"/>
    <mergeCell ref="S15:S16"/>
    <mergeCell ref="S17:S18"/>
    <mergeCell ref="S23:S24"/>
    <mergeCell ref="S25:S26"/>
    <mergeCell ref="S7:S8"/>
    <mergeCell ref="S13:S14"/>
    <mergeCell ref="S9:S10"/>
    <mergeCell ref="S11:S12"/>
    <mergeCell ref="S33:S34"/>
    <mergeCell ref="S19:S20"/>
    <mergeCell ref="S21:S22"/>
    <mergeCell ref="S43:S44"/>
    <mergeCell ref="U43:U44"/>
    <mergeCell ref="U45:U46"/>
    <mergeCell ref="X7:X8"/>
    <mergeCell ref="X9:X10"/>
    <mergeCell ref="X11:X12"/>
    <mergeCell ref="X13:X14"/>
    <mergeCell ref="T43:T44"/>
    <mergeCell ref="V43:V44"/>
    <mergeCell ref="X23:X24"/>
    <mergeCell ref="X25:X26"/>
    <mergeCell ref="X27:X28"/>
    <mergeCell ref="X29:X30"/>
    <mergeCell ref="X17:X18"/>
    <mergeCell ref="X19:X20"/>
    <mergeCell ref="X21:X22"/>
    <mergeCell ref="X31:X32"/>
    <mergeCell ref="X33:X34"/>
    <mergeCell ref="T21:T22"/>
    <mergeCell ref="T23:T24"/>
    <mergeCell ref="T33:T34"/>
    <mergeCell ref="T25:T26"/>
    <mergeCell ref="T27:T28"/>
    <mergeCell ref="T29:T30"/>
    <mergeCell ref="T31:T32"/>
    <mergeCell ref="V19:V20"/>
    <mergeCell ref="T13:T14"/>
    <mergeCell ref="S27:S28"/>
    <mergeCell ref="S29:S30"/>
    <mergeCell ref="T15:T16"/>
    <mergeCell ref="W41:W42"/>
    <mergeCell ref="X41:X42"/>
    <mergeCell ref="Y33:Y34"/>
    <mergeCell ref="Z7:Z8"/>
    <mergeCell ref="Z9:Z10"/>
    <mergeCell ref="Z11:Z12"/>
    <mergeCell ref="Z13:Z14"/>
    <mergeCell ref="Z15:Z16"/>
    <mergeCell ref="Z17:Z18"/>
    <mergeCell ref="Y25:Y26"/>
    <mergeCell ref="Y27:Y28"/>
    <mergeCell ref="Y29:Y30"/>
    <mergeCell ref="W29:W30"/>
    <mergeCell ref="W31:W32"/>
    <mergeCell ref="Z31:Z32"/>
    <mergeCell ref="Z33:Z34"/>
    <mergeCell ref="W7:W8"/>
    <mergeCell ref="W11:W12"/>
    <mergeCell ref="W13:W14"/>
    <mergeCell ref="W15:W16"/>
    <mergeCell ref="W17:W18"/>
    <mergeCell ref="W19:W20"/>
    <mergeCell ref="W25:W26"/>
    <mergeCell ref="W27:W28"/>
    <mergeCell ref="W21:W22"/>
    <mergeCell ref="W23:W24"/>
    <mergeCell ref="Z23:Z24"/>
    <mergeCell ref="Z25:Z26"/>
    <mergeCell ref="AD7:AD8"/>
    <mergeCell ref="AB9:AB10"/>
    <mergeCell ref="AC9:AC10"/>
    <mergeCell ref="AD9:AD10"/>
    <mergeCell ref="W33:W34"/>
    <mergeCell ref="AA7:AA8"/>
    <mergeCell ref="AB7:AB8"/>
    <mergeCell ref="AC7:AC8"/>
    <mergeCell ref="AA11:AA12"/>
    <mergeCell ref="AB11:AB12"/>
    <mergeCell ref="AD15:AD16"/>
    <mergeCell ref="AA17:AA18"/>
    <mergeCell ref="AB17:AB18"/>
    <mergeCell ref="AC17:AC18"/>
    <mergeCell ref="AD17:AD18"/>
    <mergeCell ref="AD11:AD12"/>
    <mergeCell ref="AA13:AA14"/>
    <mergeCell ref="AB13:AB14"/>
    <mergeCell ref="AC13:AC14"/>
    <mergeCell ref="AD13:AD14"/>
    <mergeCell ref="AA21:AA22"/>
    <mergeCell ref="AB21:AB22"/>
    <mergeCell ref="AC21:AC22"/>
    <mergeCell ref="AD21:AD22"/>
    <mergeCell ref="AA19:AA20"/>
    <mergeCell ref="AB19:AB20"/>
    <mergeCell ref="AC19:AC20"/>
    <mergeCell ref="AD19:AD20"/>
    <mergeCell ref="AA25:AA26"/>
    <mergeCell ref="AB25:AB26"/>
    <mergeCell ref="AC25:AC26"/>
    <mergeCell ref="AD25:AD26"/>
    <mergeCell ref="AA23:AA24"/>
    <mergeCell ref="AB23:AB24"/>
    <mergeCell ref="AC23:AC24"/>
    <mergeCell ref="AD23:AD24"/>
    <mergeCell ref="AA29:AA30"/>
    <mergeCell ref="AB29:AB30"/>
    <mergeCell ref="AC29:AC30"/>
    <mergeCell ref="AD29:AD30"/>
    <mergeCell ref="AA27:AA28"/>
    <mergeCell ref="AB27:AB28"/>
    <mergeCell ref="AC27:AC28"/>
    <mergeCell ref="AD27:AD28"/>
    <mergeCell ref="AA33:AA34"/>
    <mergeCell ref="AB33:AB34"/>
    <mergeCell ref="AC33:AC34"/>
    <mergeCell ref="AD33:AD34"/>
    <mergeCell ref="AA31:AA32"/>
    <mergeCell ref="AB31:AB32"/>
    <mergeCell ref="AC31:AC32"/>
    <mergeCell ref="AD31:AD32"/>
    <mergeCell ref="AH11:AH12"/>
    <mergeCell ref="AE9:AE10"/>
    <mergeCell ref="AE7:AE8"/>
    <mergeCell ref="AF7:AF8"/>
    <mergeCell ref="AG7:AG8"/>
    <mergeCell ref="AH7:AH8"/>
    <mergeCell ref="AE13:AE14"/>
    <mergeCell ref="AF13:AF14"/>
    <mergeCell ref="AG13:AG14"/>
    <mergeCell ref="AH13:AH14"/>
    <mergeCell ref="AF9:AF10"/>
    <mergeCell ref="AG9:AG10"/>
    <mergeCell ref="AH9:AH10"/>
    <mergeCell ref="AE11:AE12"/>
    <mergeCell ref="AF11:AF12"/>
    <mergeCell ref="AG11:AG12"/>
    <mergeCell ref="AE17:AE18"/>
    <mergeCell ref="AF17:AF18"/>
    <mergeCell ref="AG17:AG18"/>
    <mergeCell ref="AH17:AH18"/>
    <mergeCell ref="AE15:AE16"/>
    <mergeCell ref="AF15:AF16"/>
    <mergeCell ref="AG15:AG16"/>
    <mergeCell ref="AH15:AH16"/>
    <mergeCell ref="AG47:AG48"/>
    <mergeCell ref="AH47:AH48"/>
    <mergeCell ref="AE21:AE22"/>
    <mergeCell ref="AF21:AF22"/>
    <mergeCell ref="AG21:AG22"/>
    <mergeCell ref="AH21:AH22"/>
    <mergeCell ref="AE19:AE20"/>
    <mergeCell ref="AF19:AF20"/>
    <mergeCell ref="AG19:AG20"/>
    <mergeCell ref="AH19:AH20"/>
    <mergeCell ref="AE25:AE26"/>
    <mergeCell ref="AF25:AF26"/>
    <mergeCell ref="AG25:AG26"/>
    <mergeCell ref="AH25:AH26"/>
    <mergeCell ref="AE23:AE24"/>
    <mergeCell ref="AF23:AF24"/>
    <mergeCell ref="AG23:AG24"/>
    <mergeCell ref="AH23:AH24"/>
    <mergeCell ref="AE29:AE30"/>
    <mergeCell ref="AF29:AF30"/>
    <mergeCell ref="AG29:AG30"/>
    <mergeCell ref="AH29:AH30"/>
    <mergeCell ref="AE27:AE28"/>
    <mergeCell ref="AF27:AF28"/>
    <mergeCell ref="AG27:AG28"/>
    <mergeCell ref="AH27:AH28"/>
    <mergeCell ref="W49:W50"/>
    <mergeCell ref="X49:X50"/>
    <mergeCell ref="Y49:Y50"/>
    <mergeCell ref="AE33:AE34"/>
    <mergeCell ref="AF33:AF34"/>
    <mergeCell ref="AG33:AG34"/>
    <mergeCell ref="AH33:AH34"/>
    <mergeCell ref="AE31:AE32"/>
    <mergeCell ref="AF31:AF32"/>
    <mergeCell ref="AG31:AG32"/>
    <mergeCell ref="AH31:AH32"/>
    <mergeCell ref="W5:Z5"/>
    <mergeCell ref="AA5:AD5"/>
    <mergeCell ref="AE5:AH5"/>
    <mergeCell ref="R47:R48"/>
    <mergeCell ref="S47:S48"/>
    <mergeCell ref="T47:T48"/>
    <mergeCell ref="V47:V48"/>
    <mergeCell ref="W39:Z39"/>
    <mergeCell ref="AA39:AD39"/>
    <mergeCell ref="AE39:AH39"/>
    <mergeCell ref="AF41:AF42"/>
    <mergeCell ref="AG41:AG42"/>
    <mergeCell ref="AH41:AH42"/>
    <mergeCell ref="AG43:AG44"/>
    <mergeCell ref="AH43:AH44"/>
    <mergeCell ref="AF43:AF44"/>
    <mergeCell ref="AF45:AF46"/>
    <mergeCell ref="AG45:AG46"/>
    <mergeCell ref="AH45:AH46"/>
    <mergeCell ref="AB45:AB46"/>
    <mergeCell ref="AC45:AC46"/>
    <mergeCell ref="AE41:AE42"/>
    <mergeCell ref="AA41:AA42"/>
    <mergeCell ref="AB41:AB42"/>
    <mergeCell ref="AC41:AC42"/>
    <mergeCell ref="AD41:AD42"/>
    <mergeCell ref="AA43:AA44"/>
    <mergeCell ref="AB43:AB44"/>
    <mergeCell ref="AC43:AC44"/>
    <mergeCell ref="AD43:AD44"/>
    <mergeCell ref="AE43:AE44"/>
    <mergeCell ref="W43:W44"/>
    <mergeCell ref="X43:X44"/>
    <mergeCell ref="Y43:Y44"/>
    <mergeCell ref="Z43:Z44"/>
    <mergeCell ref="AE45:AE46"/>
    <mergeCell ref="AA45:AA46"/>
    <mergeCell ref="T45:T46"/>
    <mergeCell ref="AD45:AD46"/>
    <mergeCell ref="AE47:AE48"/>
    <mergeCell ref="AF47:AF48"/>
    <mergeCell ref="W47:W48"/>
    <mergeCell ref="X47:X48"/>
    <mergeCell ref="Y47:Y48"/>
    <mergeCell ref="Z47:Z48"/>
    <mergeCell ref="AE49:AE50"/>
    <mergeCell ref="AF49:AF50"/>
    <mergeCell ref="AG49:AG50"/>
    <mergeCell ref="AG51:AG52"/>
    <mergeCell ref="AH51:AH52"/>
    <mergeCell ref="AA51:AA52"/>
    <mergeCell ref="AB51:AB52"/>
    <mergeCell ref="AC51:AC52"/>
    <mergeCell ref="AD51:AD52"/>
    <mergeCell ref="W53:W54"/>
    <mergeCell ref="X53:X54"/>
    <mergeCell ref="Y53:Y54"/>
    <mergeCell ref="Z53:Z54"/>
    <mergeCell ref="AE51:AE52"/>
    <mergeCell ref="AF51:AF52"/>
    <mergeCell ref="W51:W52"/>
    <mergeCell ref="X51:X52"/>
    <mergeCell ref="Y51:Y52"/>
    <mergeCell ref="Z51:Z52"/>
    <mergeCell ref="AE53:AE54"/>
    <mergeCell ref="AF53:AF54"/>
    <mergeCell ref="AG53:AG54"/>
    <mergeCell ref="AH53:AH54"/>
    <mergeCell ref="AA53:AA54"/>
    <mergeCell ref="AB53:AB54"/>
    <mergeCell ref="AA47:AA48"/>
    <mergeCell ref="S49:S50"/>
    <mergeCell ref="T49:T50"/>
    <mergeCell ref="AC53:AC54"/>
    <mergeCell ref="AD53:AD54"/>
    <mergeCell ref="V15:V16"/>
    <mergeCell ref="V13:V14"/>
    <mergeCell ref="X15:X16"/>
    <mergeCell ref="A13:A14"/>
    <mergeCell ref="A15:A16"/>
    <mergeCell ref="A9:A10"/>
    <mergeCell ref="U11:U12"/>
    <mergeCell ref="V31:V32"/>
    <mergeCell ref="V29:V30"/>
    <mergeCell ref="V33:V34"/>
    <mergeCell ref="V27:V28"/>
    <mergeCell ref="G15:G16"/>
    <mergeCell ref="G17:G18"/>
    <mergeCell ref="G19:G20"/>
    <mergeCell ref="G21:G22"/>
    <mergeCell ref="R49:R50"/>
    <mergeCell ref="Z49:Z50"/>
    <mergeCell ref="Y41:Y42"/>
    <mergeCell ref="Z41:Z42"/>
    <mergeCell ref="T51:T52"/>
    <mergeCell ref="V51:V52"/>
    <mergeCell ref="W45:W46"/>
    <mergeCell ref="X45:X46"/>
    <mergeCell ref="Y45:Y46"/>
    <mergeCell ref="Z45:Z46"/>
    <mergeCell ref="AB47:AB48"/>
    <mergeCell ref="AC47:AC48"/>
    <mergeCell ref="AD47:AD48"/>
    <mergeCell ref="R56:V56"/>
    <mergeCell ref="R55:V55"/>
    <mergeCell ref="U47:U48"/>
    <mergeCell ref="U49:U50"/>
    <mergeCell ref="U51:U52"/>
    <mergeCell ref="U53:U54"/>
    <mergeCell ref="R53:R54"/>
    <mergeCell ref="S53:S54"/>
    <mergeCell ref="AI3:AN3"/>
    <mergeCell ref="AI37:AN37"/>
    <mergeCell ref="T53:T54"/>
    <mergeCell ref="V53:V54"/>
    <mergeCell ref="U17:U18"/>
    <mergeCell ref="U19:U20"/>
    <mergeCell ref="U29:U30"/>
    <mergeCell ref="U31:U32"/>
    <mergeCell ref="U33:U34"/>
    <mergeCell ref="U27:U28"/>
    <mergeCell ref="T7:T8"/>
    <mergeCell ref="V11:V12"/>
    <mergeCell ref="V9:V10"/>
    <mergeCell ref="T9:T10"/>
    <mergeCell ref="T11:T12"/>
    <mergeCell ref="U7:U8"/>
    <mergeCell ref="U9:U10"/>
    <mergeCell ref="R3:V3"/>
    <mergeCell ref="U21:U22"/>
    <mergeCell ref="U23:U24"/>
    <mergeCell ref="U25:U26"/>
    <mergeCell ref="U13:U14"/>
    <mergeCell ref="U15:U16"/>
    <mergeCell ref="V17:V18"/>
    <mergeCell ref="AA9:AA10"/>
    <mergeCell ref="W9:W10"/>
    <mergeCell ref="R9:R10"/>
    <mergeCell ref="AH49:AH50"/>
    <mergeCell ref="AA49:AA50"/>
    <mergeCell ref="AB49:AB50"/>
    <mergeCell ref="AC49:AC50"/>
    <mergeCell ref="AD49:AD50"/>
    <mergeCell ref="B6:G6"/>
    <mergeCell ref="B40:G40"/>
    <mergeCell ref="O7:O8"/>
    <mergeCell ref="O9:O10"/>
    <mergeCell ref="O11:O12"/>
    <mergeCell ref="O13:O14"/>
    <mergeCell ref="O21:O22"/>
    <mergeCell ref="O23:O24"/>
    <mergeCell ref="O25:O26"/>
    <mergeCell ref="O43:O44"/>
    <mergeCell ref="O45:O46"/>
    <mergeCell ref="O47:O48"/>
    <mergeCell ref="O49:O50"/>
    <mergeCell ref="O31:O32"/>
    <mergeCell ref="O33:O34"/>
    <mergeCell ref="O41:O42"/>
    <mergeCell ref="J41:J42"/>
    <mergeCell ref="K41:K42"/>
    <mergeCell ref="L41:L42"/>
    <mergeCell ref="M41:M42"/>
    <mergeCell ref="N41:N42"/>
    <mergeCell ref="J39:Q39"/>
    <mergeCell ref="P41:P42"/>
    <mergeCell ref="J43:J44"/>
    <mergeCell ref="G53:G54"/>
    <mergeCell ref="G31:G32"/>
    <mergeCell ref="G33:G34"/>
    <mergeCell ref="G41:G42"/>
    <mergeCell ref="G43:G44"/>
    <mergeCell ref="N53:N54"/>
    <mergeCell ref="N51:N52"/>
    <mergeCell ref="J51:J52"/>
    <mergeCell ref="G47:G48"/>
    <mergeCell ref="G49:G50"/>
    <mergeCell ref="G23:G24"/>
    <mergeCell ref="G25:G26"/>
    <mergeCell ref="G27:G28"/>
    <mergeCell ref="G29:G30"/>
    <mergeCell ref="O29:O30"/>
    <mergeCell ref="V23:V24"/>
    <mergeCell ref="V21:V22"/>
    <mergeCell ref="V25:V26"/>
    <mergeCell ref="O53:O54"/>
    <mergeCell ref="K43:K44"/>
    <mergeCell ref="L43:L44"/>
    <mergeCell ref="M43:M44"/>
    <mergeCell ref="P43:P44"/>
    <mergeCell ref="N43:N44"/>
    <mergeCell ref="J45:J46"/>
    <mergeCell ref="K45:K46"/>
    <mergeCell ref="V49:V50"/>
    <mergeCell ref="R51:R52"/>
    <mergeCell ref="S51:S52"/>
    <mergeCell ref="R45:R46"/>
    <mergeCell ref="S45:S46"/>
    <mergeCell ref="R43:R44"/>
    <mergeCell ref="AX3:BC3"/>
    <mergeCell ref="AX5:BC5"/>
    <mergeCell ref="AX7:AX8"/>
    <mergeCell ref="AY7:AY8"/>
    <mergeCell ref="AZ7:AZ8"/>
    <mergeCell ref="BA7:BA8"/>
    <mergeCell ref="BC7:BC8"/>
    <mergeCell ref="BD7:BD8"/>
    <mergeCell ref="BE7:BE8"/>
    <mergeCell ref="AX9:AX10"/>
    <mergeCell ref="AY9:AY10"/>
    <mergeCell ref="AZ9:AZ10"/>
    <mergeCell ref="BA9:BA10"/>
    <mergeCell ref="BC9:BC10"/>
    <mergeCell ref="BD9:BD10"/>
    <mergeCell ref="BD11:BD12"/>
    <mergeCell ref="BE11:BE12"/>
    <mergeCell ref="BF11:BF12"/>
    <mergeCell ref="BG11:BG12"/>
    <mergeCell ref="BF7:BF8"/>
    <mergeCell ref="BG7:BG8"/>
    <mergeCell ref="BE9:BE10"/>
    <mergeCell ref="BF9:BF10"/>
    <mergeCell ref="BB7:BB8"/>
    <mergeCell ref="BB9:BB10"/>
    <mergeCell ref="BB11:BB12"/>
    <mergeCell ref="AY19:AY20"/>
    <mergeCell ref="AZ19:AZ20"/>
    <mergeCell ref="BA19:BA20"/>
    <mergeCell ref="BC19:BC20"/>
    <mergeCell ref="BG9:BG10"/>
    <mergeCell ref="AX11:AX12"/>
    <mergeCell ref="AY11:AY12"/>
    <mergeCell ref="AZ11:AZ12"/>
    <mergeCell ref="BA11:BA12"/>
    <mergeCell ref="BC11:BC12"/>
    <mergeCell ref="BD15:BD16"/>
    <mergeCell ref="BE15:BE16"/>
    <mergeCell ref="BF15:BF16"/>
    <mergeCell ref="BG15:BG16"/>
    <mergeCell ref="BC13:BC14"/>
    <mergeCell ref="BD13:BD14"/>
    <mergeCell ref="BE13:BE14"/>
    <mergeCell ref="BF13:BF14"/>
    <mergeCell ref="BB13:BB14"/>
    <mergeCell ref="BB15:BB16"/>
    <mergeCell ref="BB17:BB18"/>
    <mergeCell ref="BB19:BB20"/>
    <mergeCell ref="AX17:AX18"/>
    <mergeCell ref="AY17:AY18"/>
    <mergeCell ref="AZ17:AZ18"/>
    <mergeCell ref="BA17:BA18"/>
    <mergeCell ref="BG21:BG22"/>
    <mergeCell ref="AX23:AX24"/>
    <mergeCell ref="AY23:AY24"/>
    <mergeCell ref="AZ23:AZ24"/>
    <mergeCell ref="BA23:BA24"/>
    <mergeCell ref="BC23:BC24"/>
    <mergeCell ref="BG13:BG14"/>
    <mergeCell ref="AX15:AX16"/>
    <mergeCell ref="AY15:AY16"/>
    <mergeCell ref="AZ15:AZ16"/>
    <mergeCell ref="BA15:BA16"/>
    <mergeCell ref="BC15:BC16"/>
    <mergeCell ref="BD19:BD20"/>
    <mergeCell ref="BE19:BE20"/>
    <mergeCell ref="BF19:BF20"/>
    <mergeCell ref="BG19:BG20"/>
    <mergeCell ref="BC17:BC18"/>
    <mergeCell ref="BD17:BD18"/>
    <mergeCell ref="BE17:BE18"/>
    <mergeCell ref="BF17:BF18"/>
    <mergeCell ref="AX13:AX14"/>
    <mergeCell ref="AY13:AY14"/>
    <mergeCell ref="AZ13:AZ14"/>
    <mergeCell ref="BA13:BA14"/>
    <mergeCell ref="BG17:BG18"/>
    <mergeCell ref="AX19:AX20"/>
    <mergeCell ref="BC25:BC26"/>
    <mergeCell ref="BD25:BD26"/>
    <mergeCell ref="BE25:BE26"/>
    <mergeCell ref="BF25:BF26"/>
    <mergeCell ref="AX21:AX22"/>
    <mergeCell ref="AY21:AY22"/>
    <mergeCell ref="AZ21:AZ22"/>
    <mergeCell ref="BA21:BA22"/>
    <mergeCell ref="AX29:AX30"/>
    <mergeCell ref="AY29:AY30"/>
    <mergeCell ref="AZ29:AZ30"/>
    <mergeCell ref="BA29:BA30"/>
    <mergeCell ref="BG25:BG26"/>
    <mergeCell ref="AX27:AX28"/>
    <mergeCell ref="AY27:AY28"/>
    <mergeCell ref="AZ27:AZ28"/>
    <mergeCell ref="BA27:BA28"/>
    <mergeCell ref="BC27:BC28"/>
    <mergeCell ref="AX25:AX26"/>
    <mergeCell ref="AY25:AY26"/>
    <mergeCell ref="AZ25:AZ26"/>
    <mergeCell ref="BA25:BA26"/>
    <mergeCell ref="BD23:BD24"/>
    <mergeCell ref="BE23:BE24"/>
    <mergeCell ref="BF23:BF24"/>
    <mergeCell ref="BG23:BG24"/>
    <mergeCell ref="BC21:BC22"/>
    <mergeCell ref="BD21:BD22"/>
    <mergeCell ref="BE21:BE22"/>
    <mergeCell ref="BF21:BF22"/>
    <mergeCell ref="BC29:BC30"/>
    <mergeCell ref="BD29:BD30"/>
    <mergeCell ref="BE29:BE30"/>
    <mergeCell ref="BF29:BF30"/>
    <mergeCell ref="AZ33:AZ34"/>
    <mergeCell ref="BA33:BA34"/>
    <mergeCell ref="BG29:BG30"/>
    <mergeCell ref="AX31:AX32"/>
    <mergeCell ref="AY31:AY32"/>
    <mergeCell ref="AZ31:AZ32"/>
    <mergeCell ref="BA31:BA32"/>
    <mergeCell ref="BC31:BC32"/>
    <mergeCell ref="BD31:BD32"/>
    <mergeCell ref="BE31:BE32"/>
    <mergeCell ref="BG33:BG34"/>
    <mergeCell ref="BD27:BD28"/>
    <mergeCell ref="BE27:BE28"/>
    <mergeCell ref="BF27:BF28"/>
    <mergeCell ref="BG27:BG28"/>
    <mergeCell ref="BC33:BC34"/>
    <mergeCell ref="BD33:BD34"/>
    <mergeCell ref="BE33:BE34"/>
    <mergeCell ref="BF33:BF34"/>
    <mergeCell ref="AX33:AX34"/>
    <mergeCell ref="AY33:AY34"/>
    <mergeCell ref="BC41:BC42"/>
    <mergeCell ref="BD41:BD42"/>
    <mergeCell ref="BE41:BE42"/>
    <mergeCell ref="BF41:BF42"/>
    <mergeCell ref="AX41:AX42"/>
    <mergeCell ref="AY41:AY42"/>
    <mergeCell ref="AZ41:AZ42"/>
    <mergeCell ref="BA41:BA42"/>
    <mergeCell ref="BG41:BG42"/>
    <mergeCell ref="BF31:BF32"/>
    <mergeCell ref="BG31:BG32"/>
    <mergeCell ref="BG53:BG54"/>
    <mergeCell ref="BC53:BC54"/>
    <mergeCell ref="BD53:BD54"/>
    <mergeCell ref="BE53:BE54"/>
    <mergeCell ref="BF53:BF54"/>
    <mergeCell ref="AX53:AX54"/>
    <mergeCell ref="AY53:AY54"/>
    <mergeCell ref="AZ53:AZ54"/>
    <mergeCell ref="BA53:BA54"/>
    <mergeCell ref="AX47:AX48"/>
    <mergeCell ref="AY47:AY48"/>
    <mergeCell ref="AZ47:AZ48"/>
    <mergeCell ref="BA47:BA48"/>
    <mergeCell ref="BC47:BC48"/>
    <mergeCell ref="BD47:BD48"/>
    <mergeCell ref="BE47:BE48"/>
    <mergeCell ref="BF47:BF48"/>
    <mergeCell ref="BG47:BG48"/>
    <mergeCell ref="BC49:BC50"/>
    <mergeCell ref="BD49:BD50"/>
    <mergeCell ref="BE49:BE50"/>
    <mergeCell ref="AX37:BC37"/>
    <mergeCell ref="AX39:BC39"/>
    <mergeCell ref="BL23:BL24"/>
    <mergeCell ref="BM23:BM24"/>
    <mergeCell ref="BK21:BK22"/>
    <mergeCell ref="BL21:BL22"/>
    <mergeCell ref="BM21:BM22"/>
    <mergeCell ref="BI23:BI24"/>
    <mergeCell ref="BJ23:BJ24"/>
    <mergeCell ref="BF49:BF50"/>
    <mergeCell ref="AX49:AX50"/>
    <mergeCell ref="AY49:AY50"/>
    <mergeCell ref="AZ49:AZ50"/>
    <mergeCell ref="BA49:BA50"/>
    <mergeCell ref="BG49:BG50"/>
    <mergeCell ref="AX51:AX52"/>
    <mergeCell ref="AY51:AY52"/>
    <mergeCell ref="AZ51:AZ52"/>
    <mergeCell ref="BA51:BA52"/>
    <mergeCell ref="BC51:BC52"/>
    <mergeCell ref="BI21:BI22"/>
    <mergeCell ref="BJ21:BJ22"/>
    <mergeCell ref="BI29:BI30"/>
    <mergeCell ref="BJ29:BJ30"/>
    <mergeCell ref="BK29:BK30"/>
    <mergeCell ref="BL29:BL30"/>
    <mergeCell ref="BM29:BM30"/>
    <mergeCell ref="BI31:BI32"/>
    <mergeCell ref="BJ31:BJ32"/>
    <mergeCell ref="BK31:BK32"/>
    <mergeCell ref="BL31:BL32"/>
    <mergeCell ref="BM51:BM52"/>
    <mergeCell ref="BD51:BD52"/>
    <mergeCell ref="BE51:BE52"/>
    <mergeCell ref="BF51:BF52"/>
    <mergeCell ref="BG51:BG52"/>
    <mergeCell ref="AX43:AX44"/>
    <mergeCell ref="AY43:AY44"/>
    <mergeCell ref="AZ43:AZ44"/>
    <mergeCell ref="BA43:BA44"/>
    <mergeCell ref="BC43:BC44"/>
    <mergeCell ref="BD43:BD44"/>
    <mergeCell ref="BE43:BE44"/>
    <mergeCell ref="BF43:BF44"/>
    <mergeCell ref="BG43:BG44"/>
    <mergeCell ref="AY45:AY46"/>
    <mergeCell ref="AZ45:AZ46"/>
    <mergeCell ref="BA45:BA46"/>
    <mergeCell ref="BG45:BG46"/>
    <mergeCell ref="BC45:BC46"/>
    <mergeCell ref="BD45:BD46"/>
    <mergeCell ref="BE45:BE46"/>
    <mergeCell ref="BF45:BF46"/>
    <mergeCell ref="AX45:AX46"/>
    <mergeCell ref="BI3:BN3"/>
    <mergeCell ref="BI5:BN5"/>
    <mergeCell ref="BI7:BI8"/>
    <mergeCell ref="BJ7:BJ8"/>
    <mergeCell ref="BK7:BK8"/>
    <mergeCell ref="BL7:BL8"/>
    <mergeCell ref="BM7:BM8"/>
    <mergeCell ref="BN7:BN8"/>
    <mergeCell ref="BI9:BI10"/>
    <mergeCell ref="BJ9:BJ10"/>
    <mergeCell ref="BK9:BK10"/>
    <mergeCell ref="BL9:BL10"/>
    <mergeCell ref="BK15:BK16"/>
    <mergeCell ref="BL15:BL16"/>
    <mergeCell ref="BM15:BM16"/>
    <mergeCell ref="BN15:BN16"/>
    <mergeCell ref="BN23:BN24"/>
    <mergeCell ref="BI17:BI18"/>
    <mergeCell ref="BJ17:BJ18"/>
    <mergeCell ref="BK17:BK18"/>
    <mergeCell ref="BL17:BL18"/>
    <mergeCell ref="BM17:BM18"/>
    <mergeCell ref="BN17:BN18"/>
    <mergeCell ref="BI19:BI20"/>
    <mergeCell ref="BM9:BM10"/>
    <mergeCell ref="BJ19:BJ20"/>
    <mergeCell ref="BK19:BK20"/>
    <mergeCell ref="BL19:BL20"/>
    <mergeCell ref="BM19:BM20"/>
    <mergeCell ref="BN19:BN20"/>
    <mergeCell ref="BN21:BN22"/>
    <mergeCell ref="BN9:BN10"/>
    <mergeCell ref="BI11:BI12"/>
    <mergeCell ref="BJ11:BJ12"/>
    <mergeCell ref="BK11:BK12"/>
    <mergeCell ref="BL11:BL12"/>
    <mergeCell ref="BM11:BM12"/>
    <mergeCell ref="BN11:BN12"/>
    <mergeCell ref="BI13:BI14"/>
    <mergeCell ref="BJ13:BJ14"/>
    <mergeCell ref="BK13:BK14"/>
    <mergeCell ref="BL13:BL14"/>
    <mergeCell ref="BM13:BM14"/>
    <mergeCell ref="BN13:BN14"/>
    <mergeCell ref="BI15:BI16"/>
    <mergeCell ref="BJ15:BJ16"/>
    <mergeCell ref="BM45:BM46"/>
    <mergeCell ref="BK41:BK42"/>
    <mergeCell ref="BN29:BN30"/>
    <mergeCell ref="BL43:BL44"/>
    <mergeCell ref="BL51:BL52"/>
    <mergeCell ref="BL45:BL46"/>
    <mergeCell ref="BK47:BK48"/>
    <mergeCell ref="BL47:BL48"/>
    <mergeCell ref="BM47:BM48"/>
    <mergeCell ref="BN47:BN48"/>
    <mergeCell ref="BI49:BI50"/>
    <mergeCell ref="BJ49:BJ50"/>
    <mergeCell ref="BK49:BK50"/>
    <mergeCell ref="BL49:BL50"/>
    <mergeCell ref="BN41:BN42"/>
    <mergeCell ref="BI43:BI44"/>
    <mergeCell ref="BJ43:BJ44"/>
    <mergeCell ref="BK43:BK44"/>
    <mergeCell ref="BM49:BM50"/>
    <mergeCell ref="BN49:BN50"/>
    <mergeCell ref="BI51:BI52"/>
    <mergeCell ref="BJ51:BJ52"/>
    <mergeCell ref="BJ47:BJ48"/>
    <mergeCell ref="BI45:BI46"/>
    <mergeCell ref="BJ45:BJ46"/>
    <mergeCell ref="BK45:BK46"/>
    <mergeCell ref="BN45:BN46"/>
    <mergeCell ref="BL41:BL42"/>
    <mergeCell ref="BM41:BM42"/>
    <mergeCell ref="BM43:BM44"/>
    <mergeCell ref="BN43:BN44"/>
    <mergeCell ref="BI47:BI48"/>
    <mergeCell ref="BN51:BN52"/>
    <mergeCell ref="BI25:BI26"/>
    <mergeCell ref="BJ25:BJ26"/>
    <mergeCell ref="BK25:BK26"/>
    <mergeCell ref="BL25:BL26"/>
    <mergeCell ref="BM25:BM26"/>
    <mergeCell ref="BN25:BN26"/>
    <mergeCell ref="BI27:BI28"/>
    <mergeCell ref="BJ27:BJ28"/>
    <mergeCell ref="BK27:BK28"/>
    <mergeCell ref="BL27:BL28"/>
    <mergeCell ref="BM27:BM28"/>
    <mergeCell ref="BN27:BN28"/>
    <mergeCell ref="BM31:BM32"/>
    <mergeCell ref="BN31:BN32"/>
    <mergeCell ref="BK23:BK24"/>
    <mergeCell ref="BI53:BI54"/>
    <mergeCell ref="BJ53:BJ54"/>
    <mergeCell ref="BK53:BK54"/>
    <mergeCell ref="BL53:BL54"/>
    <mergeCell ref="BM53:BM54"/>
    <mergeCell ref="BN53:BN54"/>
    <mergeCell ref="BI33:BI34"/>
    <mergeCell ref="BJ33:BJ34"/>
    <mergeCell ref="BK33:BK34"/>
    <mergeCell ref="BL33:BL34"/>
    <mergeCell ref="BM33:BM34"/>
    <mergeCell ref="BN33:BN34"/>
    <mergeCell ref="BI37:BN37"/>
    <mergeCell ref="BI39:BN39"/>
    <mergeCell ref="BI41:BI42"/>
    <mergeCell ref="BJ41:BJ42"/>
    <mergeCell ref="BK51:BK52"/>
  </mergeCells>
  <phoneticPr fontId="4"/>
  <printOptions horizontalCentered="1" verticalCentered="1"/>
  <pageMargins left="0" right="0" top="0.39370078740157483" bottom="0.39370078740157483" header="0.51181102362204722" footer="0.51181102362204722"/>
  <pageSetup paperSize="9" scale="75" orientation="portrait" r:id="rId1"/>
  <headerFooter alignWithMargins="0"/>
  <colBreaks count="3" manualBreakCount="3">
    <brk id="22" max="53" man="1"/>
    <brk id="34" max="53" man="1"/>
    <brk id="49" max="1048575" man="1"/>
  </colBreaks>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tabColor indexed="45"/>
  </sheetPr>
  <dimension ref="A1:A52"/>
  <sheetViews>
    <sheetView showGridLines="0" view="pageBreakPreview" topLeftCell="A19" zoomScaleNormal="100" workbookViewId="0">
      <selection activeCell="C24" sqref="C24"/>
    </sheetView>
  </sheetViews>
  <sheetFormatPr defaultRowHeight="12"/>
  <cols>
    <col min="1" max="1" width="74.42578125" style="489" customWidth="1"/>
    <col min="2" max="16384" width="9.140625" style="489"/>
  </cols>
  <sheetData>
    <row r="1" spans="1:1" ht="12.75" thickTop="1">
      <c r="A1" s="488"/>
    </row>
    <row r="2" spans="1:1">
      <c r="A2" s="490"/>
    </row>
    <row r="3" spans="1:1">
      <c r="A3" s="490"/>
    </row>
    <row r="4" spans="1:1">
      <c r="A4" s="491"/>
    </row>
    <row r="5" spans="1:1">
      <c r="A5" s="491"/>
    </row>
    <row r="6" spans="1:1">
      <c r="A6" s="491"/>
    </row>
    <row r="7" spans="1:1">
      <c r="A7" s="491"/>
    </row>
    <row r="8" spans="1:1">
      <c r="A8" s="491"/>
    </row>
    <row r="9" spans="1:1">
      <c r="A9" s="491"/>
    </row>
    <row r="10" spans="1:1">
      <c r="A10" s="491"/>
    </row>
    <row r="11" spans="1:1">
      <c r="A11" s="491"/>
    </row>
    <row r="12" spans="1:1">
      <c r="A12" s="1037"/>
    </row>
    <row r="13" spans="1:1">
      <c r="A13" s="1037"/>
    </row>
    <row r="14" spans="1:1">
      <c r="A14" s="1037"/>
    </row>
    <row r="15" spans="1:1">
      <c r="A15" s="1037" t="s">
        <v>269</v>
      </c>
    </row>
    <row r="16" spans="1:1">
      <c r="A16" s="1037"/>
    </row>
    <row r="17" spans="1:1">
      <c r="A17" s="1037"/>
    </row>
    <row r="18" spans="1:1">
      <c r="A18" s="1038"/>
    </row>
    <row r="19" spans="1:1">
      <c r="A19" s="1038"/>
    </row>
    <row r="20" spans="1:1">
      <c r="A20" s="490"/>
    </row>
    <row r="21" spans="1:1">
      <c r="A21" s="490"/>
    </row>
    <row r="22" spans="1:1">
      <c r="A22" s="491"/>
    </row>
    <row r="23" spans="1:1">
      <c r="A23" s="491"/>
    </row>
    <row r="24" spans="1:1">
      <c r="A24" s="1039"/>
    </row>
    <row r="25" spans="1:1">
      <c r="A25" s="1039"/>
    </row>
    <row r="26" spans="1:1">
      <c r="A26" s="490"/>
    </row>
    <row r="27" spans="1:1">
      <c r="A27" s="490"/>
    </row>
    <row r="28" spans="1:1">
      <c r="A28" s="490"/>
    </row>
    <row r="29" spans="1:1">
      <c r="A29" s="490"/>
    </row>
    <row r="30" spans="1:1">
      <c r="A30" s="490"/>
    </row>
    <row r="31" spans="1:1">
      <c r="A31" s="491"/>
    </row>
    <row r="32" spans="1:1">
      <c r="A32" s="491"/>
    </row>
    <row r="33" spans="1:1">
      <c r="A33" s="491"/>
    </row>
    <row r="34" spans="1:1">
      <c r="A34" s="491"/>
    </row>
    <row r="35" spans="1:1">
      <c r="A35" s="491"/>
    </row>
    <row r="36" spans="1:1">
      <c r="A36" s="491"/>
    </row>
    <row r="37" spans="1:1">
      <c r="A37" s="491"/>
    </row>
    <row r="38" spans="1:1">
      <c r="A38" s="491"/>
    </row>
    <row r="39" spans="1:1">
      <c r="A39" s="491"/>
    </row>
    <row r="40" spans="1:1">
      <c r="A40" s="1036"/>
    </row>
    <row r="41" spans="1:1">
      <c r="A41" s="1036"/>
    </row>
    <row r="42" spans="1:1">
      <c r="A42" s="1036"/>
    </row>
    <row r="43" spans="1:1">
      <c r="A43" s="491"/>
    </row>
    <row r="44" spans="1:1">
      <c r="A44" s="491"/>
    </row>
    <row r="45" spans="1:1">
      <c r="A45" s="491"/>
    </row>
    <row r="46" spans="1:1">
      <c r="A46" s="491"/>
    </row>
    <row r="47" spans="1:1">
      <c r="A47" s="491"/>
    </row>
    <row r="48" spans="1:1">
      <c r="A48" s="491"/>
    </row>
    <row r="49" spans="1:1">
      <c r="A49" s="491"/>
    </row>
    <row r="50" spans="1:1">
      <c r="A50" s="491"/>
    </row>
    <row r="51" spans="1:1" ht="12.75" thickBot="1">
      <c r="A51" s="492"/>
    </row>
    <row r="52" spans="1:1" ht="12.75" thickTop="1"/>
  </sheetData>
  <mergeCells count="5">
    <mergeCell ref="A40:A42"/>
    <mergeCell ref="A12:A14"/>
    <mergeCell ref="A15:A17"/>
    <mergeCell ref="A18:A19"/>
    <mergeCell ref="A24:A25"/>
  </mergeCells>
  <phoneticPr fontId="9"/>
  <printOptions horizontalCentered="1" verticalCentered="1"/>
  <pageMargins left="0.78740157480314965" right="0.78740157480314965" top="0.78740157480314965" bottom="0.78740157480314965" header="0.51181102362204722" footer="0.51181102362204722"/>
  <pageSetup paperSize="9" scale="120" orientation="portrait" horizontalDpi="300" verticalDpi="300" r:id="rId1"/>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43"/>
  <dimension ref="A1:B14"/>
  <sheetViews>
    <sheetView workbookViewId="0"/>
  </sheetViews>
  <sheetFormatPr defaultRowHeight="12" customHeight="1" zeroHeight="1"/>
  <cols>
    <col min="1" max="1" width="23.140625" bestFit="1" customWidth="1"/>
  </cols>
  <sheetData>
    <row r="1" spans="1:2">
      <c r="A1" t="s">
        <v>700</v>
      </c>
      <c r="B1" t="s">
        <v>701</v>
      </c>
    </row>
    <row r="2" spans="1:2"/>
    <row r="3" spans="1:2">
      <c r="A3" t="s">
        <v>696</v>
      </c>
      <c r="B3" t="s">
        <v>702</v>
      </c>
    </row>
    <row r="4" spans="1:2">
      <c r="A4" t="s">
        <v>703</v>
      </c>
      <c r="B4" t="s">
        <v>704</v>
      </c>
    </row>
    <row r="5" spans="1:2">
      <c r="A5" t="s">
        <v>697</v>
      </c>
      <c r="B5" t="s">
        <v>705</v>
      </c>
    </row>
    <row r="6" spans="1:2">
      <c r="A6" t="s">
        <v>706</v>
      </c>
      <c r="B6" t="s">
        <v>707</v>
      </c>
    </row>
    <row r="7" spans="1:2">
      <c r="A7" t="s">
        <v>708</v>
      </c>
      <c r="B7" t="s">
        <v>709</v>
      </c>
    </row>
    <row r="8" spans="1:2">
      <c r="A8" t="s">
        <v>710</v>
      </c>
      <c r="B8" t="s">
        <v>711</v>
      </c>
    </row>
    <row r="9" spans="1:2">
      <c r="A9" t="s">
        <v>712</v>
      </c>
    </row>
    <row r="10" spans="1:2">
      <c r="A10" t="s">
        <v>713</v>
      </c>
    </row>
    <row r="11" spans="1:2">
      <c r="A11" t="s">
        <v>714</v>
      </c>
    </row>
    <row r="12" spans="1:2">
      <c r="A12" t="s">
        <v>715</v>
      </c>
    </row>
    <row r="13" spans="1:2">
      <c r="A13" t="s">
        <v>716</v>
      </c>
    </row>
    <row r="14" spans="1:2">
      <c r="A14" t="s">
        <v>717</v>
      </c>
    </row>
  </sheetData>
  <phoneticPr fontId="9"/>
  <pageMargins left="0.7" right="0.7" top="0.75" bottom="0.75" header="0.3" footer="0.3"/>
  <pageSetup paperSize="9" orientation="portrait" copies="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theme="9" tint="0.59999389629810485"/>
  </sheetPr>
  <dimension ref="A1:BT65"/>
  <sheetViews>
    <sheetView showGridLines="0" view="pageBreakPreview" zoomScaleNormal="100" zoomScaleSheetLayoutView="100" workbookViewId="0">
      <selection activeCell="B3" sqref="B3:L15"/>
    </sheetView>
  </sheetViews>
  <sheetFormatPr defaultColWidth="10.28515625" defaultRowHeight="10.5"/>
  <cols>
    <col min="1" max="27" width="3.5703125" style="26" customWidth="1"/>
    <col min="28" max="28" width="1.7109375" style="26" customWidth="1"/>
    <col min="29" max="29" width="15.5703125" style="26" customWidth="1"/>
    <col min="30" max="30" width="6.7109375" style="26" customWidth="1"/>
    <col min="31" max="31" width="7.42578125" style="26" customWidth="1"/>
    <col min="32" max="34" width="6.7109375" style="26" customWidth="1"/>
    <col min="35" max="35" width="1.7109375" style="26" customWidth="1"/>
    <col min="36" max="36" width="15.5703125" style="26" customWidth="1"/>
    <col min="37" max="37" width="6.7109375" style="26" customWidth="1"/>
    <col min="38" max="38" width="7.28515625" style="26" customWidth="1"/>
    <col min="39" max="42" width="6.7109375" style="26" customWidth="1"/>
    <col min="43" max="43" width="15.85546875" style="336" bestFit="1" customWidth="1"/>
    <col min="44" max="44" width="7.140625" style="336" bestFit="1" customWidth="1"/>
    <col min="45" max="45" width="5.42578125" style="336" bestFit="1" customWidth="1"/>
    <col min="46" max="47" width="7.140625" style="336" bestFit="1" customWidth="1"/>
    <col min="48" max="48" width="8.28515625" style="336" bestFit="1" customWidth="1"/>
    <col min="49" max="49" width="5.42578125" style="336" bestFit="1" customWidth="1"/>
    <col min="50" max="57" width="5.42578125" style="336" customWidth="1"/>
    <col min="58" max="58" width="1.7109375" style="26" customWidth="1"/>
    <col min="59" max="59" width="15.5703125" style="26" customWidth="1"/>
    <col min="60" max="64" width="6.7109375" style="26" customWidth="1"/>
    <col min="65" max="65" width="1.7109375" style="26" customWidth="1"/>
    <col min="66" max="66" width="15.5703125" style="26" customWidth="1"/>
    <col min="67" max="72" width="6.7109375" style="26" customWidth="1"/>
    <col min="73" max="16384" width="10.28515625" style="26"/>
  </cols>
  <sheetData>
    <row r="1" spans="1:72" ht="21" customHeight="1" thickBot="1">
      <c r="A1" s="846">
        <v>28</v>
      </c>
      <c r="B1" s="846"/>
      <c r="C1" s="495" t="s">
        <v>564</v>
      </c>
      <c r="D1" s="495"/>
      <c r="E1" s="495"/>
      <c r="F1" s="495"/>
      <c r="G1" s="495"/>
      <c r="H1" s="495"/>
      <c r="I1" s="495"/>
      <c r="J1" s="495"/>
      <c r="K1" s="495"/>
      <c r="L1" s="495"/>
      <c r="M1" s="495"/>
      <c r="N1" s="495"/>
      <c r="O1" s="495"/>
      <c r="P1" s="495"/>
      <c r="Q1" s="495"/>
      <c r="R1" s="495"/>
      <c r="S1" s="495"/>
      <c r="T1" s="495"/>
      <c r="U1" s="495"/>
      <c r="V1" s="847" t="s">
        <v>524</v>
      </c>
      <c r="W1" s="847"/>
      <c r="X1" s="847"/>
      <c r="Y1" s="847"/>
      <c r="Z1" s="847"/>
      <c r="AA1" s="847"/>
      <c r="AC1" s="26" t="s">
        <v>463</v>
      </c>
      <c r="BG1" s="26" t="s">
        <v>257</v>
      </c>
    </row>
    <row r="3" spans="1:72">
      <c r="B3" s="871" t="s">
        <v>850</v>
      </c>
      <c r="C3" s="872"/>
      <c r="D3" s="872"/>
      <c r="E3" s="872"/>
      <c r="F3" s="872"/>
      <c r="G3" s="872"/>
      <c r="H3" s="872"/>
      <c r="I3" s="872"/>
      <c r="J3" s="872"/>
      <c r="K3" s="872"/>
      <c r="L3" s="872"/>
      <c r="N3" s="433"/>
      <c r="O3" s="434"/>
      <c r="P3" s="434"/>
      <c r="Q3" s="434"/>
      <c r="R3" s="434"/>
      <c r="S3" s="434"/>
      <c r="T3" s="434"/>
      <c r="U3" s="434"/>
      <c r="V3" s="434"/>
      <c r="W3" s="434"/>
      <c r="X3" s="434"/>
      <c r="Y3" s="434"/>
      <c r="Z3" s="434"/>
      <c r="AA3" s="435"/>
      <c r="AC3" s="26" t="s">
        <v>425</v>
      </c>
      <c r="AJ3" s="26" t="s">
        <v>573</v>
      </c>
      <c r="AR3" s="336" t="s">
        <v>690</v>
      </c>
      <c r="BG3" s="26" t="s">
        <v>425</v>
      </c>
      <c r="BN3" s="26" t="s">
        <v>573</v>
      </c>
    </row>
    <row r="4" spans="1:72" ht="11.25" thickBot="1">
      <c r="B4" s="872"/>
      <c r="C4" s="872"/>
      <c r="D4" s="872"/>
      <c r="E4" s="872"/>
      <c r="F4" s="872"/>
      <c r="G4" s="872"/>
      <c r="H4" s="872"/>
      <c r="I4" s="872"/>
      <c r="J4" s="872"/>
      <c r="K4" s="872"/>
      <c r="L4" s="872"/>
      <c r="N4" s="436"/>
      <c r="O4" s="87"/>
      <c r="P4" s="87"/>
      <c r="Q4" s="87"/>
      <c r="R4" s="87"/>
      <c r="S4" s="87"/>
      <c r="T4" s="87"/>
      <c r="U4" s="87"/>
      <c r="V4" s="87"/>
      <c r="W4" s="87"/>
      <c r="X4" s="87"/>
      <c r="Y4" s="87"/>
      <c r="Z4" s="87"/>
      <c r="AA4" s="437"/>
      <c r="AR4" s="336" t="str">
        <f>CONCATENATE("常用従業員の１日あたりの所定労働時間について、8時間以下と回答した事業所が全体の",TEXT(SUM(AD7:AF7),"0.0％"),"となり、8時間超は",TEXT(AG7,"0.0％"),"となった。")</f>
        <v>常用従業員の１日あたりの所定労働時間について、8時間以下と回答した事業所が全体の89.8%となり、8時間超は4.6%となった。</v>
      </c>
    </row>
    <row r="5" spans="1:72" ht="10.5" customHeight="1">
      <c r="B5" s="872"/>
      <c r="C5" s="872"/>
      <c r="D5" s="872"/>
      <c r="E5" s="872"/>
      <c r="F5" s="872"/>
      <c r="G5" s="872"/>
      <c r="H5" s="872"/>
      <c r="I5" s="872"/>
      <c r="J5" s="872"/>
      <c r="K5" s="872"/>
      <c r="L5" s="872"/>
      <c r="N5" s="436"/>
      <c r="O5" s="87"/>
      <c r="P5" s="87"/>
      <c r="Q5" s="87"/>
      <c r="R5" s="87"/>
      <c r="S5" s="87"/>
      <c r="T5" s="87"/>
      <c r="U5" s="87"/>
      <c r="V5" s="87"/>
      <c r="W5" s="87"/>
      <c r="X5" s="87"/>
      <c r="Y5" s="87"/>
      <c r="Z5" s="87"/>
      <c r="AA5" s="437"/>
      <c r="AC5" s="855"/>
      <c r="AD5" s="854" t="s">
        <v>324</v>
      </c>
      <c r="AE5" s="851" t="s">
        <v>325</v>
      </c>
      <c r="AF5" s="855" t="s">
        <v>426</v>
      </c>
      <c r="AG5" s="854" t="s">
        <v>323</v>
      </c>
      <c r="AH5" s="855" t="s">
        <v>401</v>
      </c>
      <c r="AJ5" s="855"/>
      <c r="AK5" s="854" t="s">
        <v>324</v>
      </c>
      <c r="AL5" s="851" t="s">
        <v>325</v>
      </c>
      <c r="AM5" s="855" t="s">
        <v>426</v>
      </c>
      <c r="AN5" s="854" t="s">
        <v>323</v>
      </c>
      <c r="AO5" s="855" t="s">
        <v>401</v>
      </c>
      <c r="AP5" s="855" t="s">
        <v>556</v>
      </c>
      <c r="AR5" s="336" t="s">
        <v>691</v>
      </c>
      <c r="AT5" s="779" t="s">
        <v>692</v>
      </c>
      <c r="AU5" s="779" t="s">
        <v>693</v>
      </c>
      <c r="AV5" s="779" t="s">
        <v>694</v>
      </c>
      <c r="AW5" s="336" t="s">
        <v>695</v>
      </c>
      <c r="BG5" s="873"/>
      <c r="BH5" s="860" t="s">
        <v>324</v>
      </c>
      <c r="BI5" s="867" t="s">
        <v>325</v>
      </c>
      <c r="BJ5" s="866" t="s">
        <v>426</v>
      </c>
      <c r="BK5" s="864" t="s">
        <v>323</v>
      </c>
      <c r="BL5" s="862" t="s">
        <v>401</v>
      </c>
      <c r="BN5" s="873"/>
      <c r="BO5" s="860" t="s">
        <v>324</v>
      </c>
      <c r="BP5" s="867" t="s">
        <v>325</v>
      </c>
      <c r="BQ5" s="877" t="s">
        <v>426</v>
      </c>
      <c r="BR5" s="864" t="s">
        <v>323</v>
      </c>
      <c r="BS5" s="862" t="s">
        <v>401</v>
      </c>
      <c r="BT5" s="875" t="s">
        <v>556</v>
      </c>
    </row>
    <row r="6" spans="1:72" ht="11.25" thickBot="1">
      <c r="B6" s="872"/>
      <c r="C6" s="872"/>
      <c r="D6" s="872"/>
      <c r="E6" s="872"/>
      <c r="F6" s="872"/>
      <c r="G6" s="872"/>
      <c r="H6" s="872"/>
      <c r="I6" s="872"/>
      <c r="J6" s="872"/>
      <c r="K6" s="872"/>
      <c r="L6" s="872"/>
      <c r="N6" s="436"/>
      <c r="O6" s="87"/>
      <c r="P6" s="87"/>
      <c r="Q6" s="87"/>
      <c r="R6" s="87"/>
      <c r="S6" s="87"/>
      <c r="T6" s="87"/>
      <c r="U6" s="87"/>
      <c r="V6" s="87"/>
      <c r="W6" s="87"/>
      <c r="X6" s="87"/>
      <c r="Y6" s="87"/>
      <c r="Z6" s="87"/>
      <c r="AA6" s="437"/>
      <c r="AC6" s="855"/>
      <c r="AD6" s="855"/>
      <c r="AE6" s="852"/>
      <c r="AF6" s="855"/>
      <c r="AG6" s="855"/>
      <c r="AH6" s="855"/>
      <c r="AJ6" s="855"/>
      <c r="AK6" s="855"/>
      <c r="AL6" s="852"/>
      <c r="AM6" s="855"/>
      <c r="AN6" s="855"/>
      <c r="AO6" s="855"/>
      <c r="AP6" s="855"/>
      <c r="AR6" s="336" t="s">
        <v>722</v>
      </c>
      <c r="AT6" s="779" t="s">
        <v>706</v>
      </c>
      <c r="AU6" s="779" t="s">
        <v>713</v>
      </c>
      <c r="AV6" s="779"/>
      <c r="AW6" s="336" t="s">
        <v>723</v>
      </c>
      <c r="BG6" s="874"/>
      <c r="BH6" s="861"/>
      <c r="BI6" s="868"/>
      <c r="BJ6" s="865"/>
      <c r="BK6" s="865"/>
      <c r="BL6" s="863"/>
      <c r="BN6" s="874"/>
      <c r="BO6" s="861"/>
      <c r="BP6" s="868"/>
      <c r="BQ6" s="878"/>
      <c r="BR6" s="865"/>
      <c r="BS6" s="863"/>
      <c r="BT6" s="876"/>
    </row>
    <row r="7" spans="1:72" ht="11.25" thickBot="1">
      <c r="B7" s="872"/>
      <c r="C7" s="872"/>
      <c r="D7" s="872"/>
      <c r="E7" s="872"/>
      <c r="F7" s="872"/>
      <c r="G7" s="872"/>
      <c r="H7" s="872"/>
      <c r="I7" s="872"/>
      <c r="J7" s="872"/>
      <c r="K7" s="872"/>
      <c r="L7" s="872"/>
      <c r="N7" s="436"/>
      <c r="O7" s="87"/>
      <c r="P7" s="87"/>
      <c r="Q7" s="87"/>
      <c r="R7" s="87"/>
      <c r="S7" s="87"/>
      <c r="T7" s="87"/>
      <c r="U7" s="87"/>
      <c r="V7" s="87"/>
      <c r="W7" s="87"/>
      <c r="X7" s="87"/>
      <c r="Y7" s="87"/>
      <c r="Z7" s="87"/>
      <c r="AA7" s="437"/>
      <c r="AC7" s="575" t="s">
        <v>558</v>
      </c>
      <c r="AD7" s="758">
        <f>BH7</f>
        <v>0.14631873252562907</v>
      </c>
      <c r="AE7" s="758">
        <f>+AL7/$BT7</f>
        <v>0.18732525629077354</v>
      </c>
      <c r="AF7" s="758">
        <f>+AM7/$BT7</f>
        <v>0.56477166821994407</v>
      </c>
      <c r="AG7" s="690">
        <f>+AN7/$BT7</f>
        <v>4.5666356011183594E-2</v>
      </c>
      <c r="AH7" s="690">
        <f>+AO7/$BT7</f>
        <v>5.591798695246971E-2</v>
      </c>
      <c r="AJ7" s="575" t="s">
        <v>558</v>
      </c>
      <c r="AK7" s="689">
        <f t="shared" ref="AK7:AP7" si="0">BO7</f>
        <v>157</v>
      </c>
      <c r="AL7" s="689">
        <f t="shared" si="0"/>
        <v>201</v>
      </c>
      <c r="AM7" s="689">
        <f t="shared" si="0"/>
        <v>606</v>
      </c>
      <c r="AN7" s="689">
        <f t="shared" si="0"/>
        <v>49</v>
      </c>
      <c r="AO7" s="689">
        <f t="shared" si="0"/>
        <v>60</v>
      </c>
      <c r="AP7" s="689">
        <f t="shared" si="0"/>
        <v>1073</v>
      </c>
      <c r="AR7" s="336" t="str">
        <f>CONCATENATE(AR6,AT6,AU6,AV6,AW6)</f>
        <v>業種別では、「運輸業」「飲食店・宿泊業」で8時間超の割合が高い。</v>
      </c>
      <c r="BG7" s="37" t="s">
        <v>558</v>
      </c>
      <c r="BH7" s="89">
        <f>+BO7/$BT7</f>
        <v>0.14631873252562907</v>
      </c>
      <c r="BI7" s="35">
        <f>+BP7/$BT7</f>
        <v>0.18732525629077354</v>
      </c>
      <c r="BJ7" s="35">
        <f>+BQ7/$BT7</f>
        <v>0.56477166821994407</v>
      </c>
      <c r="BK7" s="35">
        <f>+BR7/$BT7</f>
        <v>4.5666356011183594E-2</v>
      </c>
      <c r="BL7" s="36">
        <f>+BS7/$BT7</f>
        <v>5.591798695246971E-2</v>
      </c>
      <c r="BN7" s="37" t="s">
        <v>558</v>
      </c>
      <c r="BO7" s="82">
        <f>+集計・資料①!G32</f>
        <v>157</v>
      </c>
      <c r="BP7" s="82">
        <f>+集計・資料①!H32</f>
        <v>201</v>
      </c>
      <c r="BQ7" s="82">
        <f>+集計・資料①!I32</f>
        <v>606</v>
      </c>
      <c r="BR7" s="82">
        <f>+集計・資料①!J32</f>
        <v>49</v>
      </c>
      <c r="BS7" s="64">
        <f>+集計・資料①!K32</f>
        <v>60</v>
      </c>
      <c r="BT7" s="41">
        <f>+SUM(BO7:BS7)</f>
        <v>1073</v>
      </c>
    </row>
    <row r="8" spans="1:72">
      <c r="B8" s="872"/>
      <c r="C8" s="872"/>
      <c r="D8" s="872"/>
      <c r="E8" s="872"/>
      <c r="F8" s="872"/>
      <c r="G8" s="872"/>
      <c r="H8" s="872"/>
      <c r="I8" s="872"/>
      <c r="J8" s="872"/>
      <c r="K8" s="872"/>
      <c r="L8" s="872"/>
      <c r="N8" s="436"/>
      <c r="O8" s="87"/>
      <c r="P8" s="87"/>
      <c r="Q8" s="87"/>
      <c r="R8" s="87"/>
      <c r="S8" s="87"/>
      <c r="T8" s="87"/>
      <c r="U8" s="87"/>
      <c r="V8" s="87"/>
      <c r="W8" s="87"/>
      <c r="X8" s="87"/>
      <c r="Y8" s="87"/>
      <c r="Z8" s="87"/>
      <c r="AA8" s="437"/>
      <c r="AR8" s="336" t="s">
        <v>698</v>
      </c>
    </row>
    <row r="9" spans="1:72">
      <c r="B9" s="872"/>
      <c r="C9" s="872"/>
      <c r="D9" s="872"/>
      <c r="E9" s="872"/>
      <c r="F9" s="872"/>
      <c r="G9" s="872"/>
      <c r="H9" s="872"/>
      <c r="I9" s="872"/>
      <c r="J9" s="872"/>
      <c r="K9" s="872"/>
      <c r="L9" s="872"/>
      <c r="N9" s="436"/>
      <c r="O9" s="87"/>
      <c r="P9" s="87"/>
      <c r="Q9" s="87"/>
      <c r="R9" s="87"/>
      <c r="S9" s="87"/>
      <c r="T9" s="87"/>
      <c r="U9" s="87"/>
      <c r="V9" s="87"/>
      <c r="W9" s="87"/>
      <c r="X9" s="87"/>
      <c r="Y9" s="87"/>
      <c r="Z9" s="87"/>
      <c r="AA9" s="437"/>
      <c r="AC9" s="26" t="s">
        <v>430</v>
      </c>
      <c r="AG9" s="604"/>
      <c r="AJ9" s="26" t="s">
        <v>566</v>
      </c>
      <c r="AR9" s="336" t="s">
        <v>849</v>
      </c>
      <c r="BG9" s="26" t="s">
        <v>430</v>
      </c>
      <c r="BN9" s="26" t="s">
        <v>566</v>
      </c>
    </row>
    <row r="10" spans="1:72" ht="11.25" thickBot="1">
      <c r="B10" s="872"/>
      <c r="C10" s="872"/>
      <c r="D10" s="872"/>
      <c r="E10" s="872"/>
      <c r="F10" s="872"/>
      <c r="G10" s="872"/>
      <c r="H10" s="872"/>
      <c r="I10" s="872"/>
      <c r="J10" s="872"/>
      <c r="K10" s="872"/>
      <c r="L10" s="872"/>
      <c r="N10" s="436"/>
      <c r="O10" s="87"/>
      <c r="P10" s="87"/>
      <c r="Q10" s="87"/>
      <c r="R10" s="87"/>
      <c r="S10" s="87"/>
      <c r="T10" s="87"/>
      <c r="U10" s="87"/>
      <c r="V10" s="87"/>
      <c r="W10" s="87"/>
      <c r="X10" s="87"/>
      <c r="Y10" s="87"/>
      <c r="Z10" s="87"/>
      <c r="AA10" s="437"/>
    </row>
    <row r="11" spans="1:72" ht="11.25" customHeight="1">
      <c r="B11" s="872"/>
      <c r="C11" s="872"/>
      <c r="D11" s="872"/>
      <c r="E11" s="872"/>
      <c r="F11" s="872"/>
      <c r="G11" s="872"/>
      <c r="H11" s="872"/>
      <c r="I11" s="872"/>
      <c r="J11" s="872"/>
      <c r="K11" s="872"/>
      <c r="L11" s="872"/>
      <c r="N11" s="436"/>
      <c r="O11" s="87"/>
      <c r="P11" s="87"/>
      <c r="Q11" s="87"/>
      <c r="R11" s="87"/>
      <c r="S11" s="87"/>
      <c r="T11" s="87"/>
      <c r="U11" s="87"/>
      <c r="V11" s="87"/>
      <c r="W11" s="87"/>
      <c r="X11" s="87"/>
      <c r="Y11" s="87"/>
      <c r="Z11" s="87"/>
      <c r="AA11" s="437"/>
      <c r="AC11" s="853" t="s">
        <v>550</v>
      </c>
      <c r="AD11" s="854" t="s">
        <v>324</v>
      </c>
      <c r="AE11" s="851" t="s">
        <v>325</v>
      </c>
      <c r="AF11" s="855" t="s">
        <v>426</v>
      </c>
      <c r="AG11" s="854" t="s">
        <v>323</v>
      </c>
      <c r="AH11" s="855" t="s">
        <v>401</v>
      </c>
      <c r="AJ11" s="853" t="s">
        <v>550</v>
      </c>
      <c r="AK11" s="854" t="s">
        <v>324</v>
      </c>
      <c r="AL11" s="851" t="s">
        <v>325</v>
      </c>
      <c r="AM11" s="855" t="s">
        <v>426</v>
      </c>
      <c r="AN11" s="854" t="s">
        <v>323</v>
      </c>
      <c r="AO11" s="855" t="s">
        <v>401</v>
      </c>
      <c r="AP11" s="855" t="s">
        <v>556</v>
      </c>
      <c r="BG11" s="856" t="s">
        <v>550</v>
      </c>
      <c r="BH11" s="860" t="s">
        <v>324</v>
      </c>
      <c r="BI11" s="867" t="s">
        <v>325</v>
      </c>
      <c r="BJ11" s="866" t="s">
        <v>426</v>
      </c>
      <c r="BK11" s="864" t="s">
        <v>323</v>
      </c>
      <c r="BL11" s="862" t="s">
        <v>401</v>
      </c>
      <c r="BN11" s="856" t="s">
        <v>550</v>
      </c>
      <c r="BO11" s="860" t="s">
        <v>324</v>
      </c>
      <c r="BP11" s="867" t="s">
        <v>325</v>
      </c>
      <c r="BQ11" s="866" t="s">
        <v>426</v>
      </c>
      <c r="BR11" s="864" t="s">
        <v>323</v>
      </c>
      <c r="BS11" s="862" t="s">
        <v>401</v>
      </c>
      <c r="BT11" s="869" t="s">
        <v>556</v>
      </c>
    </row>
    <row r="12" spans="1:72" ht="11.25" thickBot="1">
      <c r="B12" s="872"/>
      <c r="C12" s="872"/>
      <c r="D12" s="872"/>
      <c r="E12" s="872"/>
      <c r="F12" s="872"/>
      <c r="G12" s="872"/>
      <c r="H12" s="872"/>
      <c r="I12" s="872"/>
      <c r="J12" s="872"/>
      <c r="K12" s="872"/>
      <c r="L12" s="872"/>
      <c r="N12" s="436"/>
      <c r="O12" s="87"/>
      <c r="P12" s="87"/>
      <c r="Q12" s="87"/>
      <c r="R12" s="87"/>
      <c r="S12" s="87"/>
      <c r="T12" s="87"/>
      <c r="U12" s="87"/>
      <c r="V12" s="87"/>
      <c r="W12" s="87"/>
      <c r="X12" s="87"/>
      <c r="Y12" s="87"/>
      <c r="Z12" s="87"/>
      <c r="AA12" s="437"/>
      <c r="AC12" s="853"/>
      <c r="AD12" s="855"/>
      <c r="AE12" s="852"/>
      <c r="AF12" s="855"/>
      <c r="AG12" s="855"/>
      <c r="AH12" s="855"/>
      <c r="AJ12" s="853"/>
      <c r="AK12" s="855"/>
      <c r="AL12" s="852"/>
      <c r="AM12" s="855"/>
      <c r="AN12" s="855"/>
      <c r="AO12" s="855"/>
      <c r="AP12" s="855"/>
      <c r="BG12" s="857"/>
      <c r="BH12" s="861"/>
      <c r="BI12" s="868"/>
      <c r="BJ12" s="865"/>
      <c r="BK12" s="865"/>
      <c r="BL12" s="863"/>
      <c r="BN12" s="857"/>
      <c r="BO12" s="861"/>
      <c r="BP12" s="868"/>
      <c r="BQ12" s="865"/>
      <c r="BR12" s="865"/>
      <c r="BS12" s="863"/>
      <c r="BT12" s="870"/>
    </row>
    <row r="13" spans="1:72" ht="12.75" customHeight="1">
      <c r="B13" s="872"/>
      <c r="C13" s="872"/>
      <c r="D13" s="872"/>
      <c r="E13" s="872"/>
      <c r="F13" s="872"/>
      <c r="G13" s="872"/>
      <c r="H13" s="872"/>
      <c r="I13" s="872"/>
      <c r="J13" s="872"/>
      <c r="K13" s="872"/>
      <c r="L13" s="872"/>
      <c r="N13" s="436"/>
      <c r="O13" s="87"/>
      <c r="P13" s="87"/>
      <c r="Q13" s="87"/>
      <c r="R13" s="87"/>
      <c r="S13" s="87"/>
      <c r="T13" s="87"/>
      <c r="U13" s="87"/>
      <c r="V13" s="87"/>
      <c r="W13" s="87"/>
      <c r="X13" s="87"/>
      <c r="Y13" s="87"/>
      <c r="Z13" s="87"/>
      <c r="AA13" s="437"/>
      <c r="AC13" s="573" t="s">
        <v>403</v>
      </c>
      <c r="AD13" s="681">
        <f>BH25</f>
        <v>0.14977973568281938</v>
      </c>
      <c r="AE13" s="681">
        <f>BI25</f>
        <v>0.2687224669603524</v>
      </c>
      <c r="AF13" s="681">
        <f>BJ25</f>
        <v>0.51982378854625555</v>
      </c>
      <c r="AG13" s="690">
        <f>BK25</f>
        <v>8.8105726872246704E-3</v>
      </c>
      <c r="AH13" s="681">
        <f>BL25</f>
        <v>5.2863436123348019E-2</v>
      </c>
      <c r="AJ13" s="573" t="s">
        <v>403</v>
      </c>
      <c r="AK13" s="689">
        <f t="shared" ref="AK13:AP13" si="1">BO25</f>
        <v>34</v>
      </c>
      <c r="AL13" s="689">
        <f t="shared" si="1"/>
        <v>61</v>
      </c>
      <c r="AM13" s="689">
        <f t="shared" si="1"/>
        <v>118</v>
      </c>
      <c r="AN13" s="689">
        <f t="shared" si="1"/>
        <v>2</v>
      </c>
      <c r="AO13" s="689">
        <f t="shared" si="1"/>
        <v>12</v>
      </c>
      <c r="AP13" s="689">
        <f t="shared" si="1"/>
        <v>227</v>
      </c>
      <c r="BG13" s="44" t="s">
        <v>557</v>
      </c>
      <c r="BH13" s="90" t="e">
        <f t="shared" ref="BH13:BH25" si="2">+BO13/$BT13</f>
        <v>#DIV/0!</v>
      </c>
      <c r="BI13" s="46" t="e">
        <f t="shared" ref="BI13:BI25" si="3">+BP13/$BT13</f>
        <v>#DIV/0!</v>
      </c>
      <c r="BJ13" s="46" t="e">
        <f t="shared" ref="BJ13:BJ25" si="4">+BQ13/$BT13</f>
        <v>#DIV/0!</v>
      </c>
      <c r="BK13" s="46" t="e">
        <f t="shared" ref="BK13:BK25" si="5">+BR13/$BT13</f>
        <v>#DIV/0!</v>
      </c>
      <c r="BL13" s="91" t="e">
        <f t="shared" ref="BL13:BL25" si="6">+BS13/$BT13</f>
        <v>#DIV/0!</v>
      </c>
      <c r="BN13" s="44" t="s">
        <v>557</v>
      </c>
      <c r="BO13" s="92">
        <f>+集計・資料①!G6</f>
        <v>0</v>
      </c>
      <c r="BP13" s="93">
        <f>+集計・資料①!H6</f>
        <v>0</v>
      </c>
      <c r="BQ13" s="93">
        <f>+集計・資料①!I6</f>
        <v>0</v>
      </c>
      <c r="BR13" s="93">
        <f>+集計・資料①!J6</f>
        <v>0</v>
      </c>
      <c r="BS13" s="94">
        <f>+集計・資料①!K6</f>
        <v>0</v>
      </c>
      <c r="BT13" s="51">
        <f>+SUM(BO13:BS13)</f>
        <v>0</v>
      </c>
    </row>
    <row r="14" spans="1:72" ht="12.75" customHeight="1">
      <c r="B14" s="872"/>
      <c r="C14" s="872"/>
      <c r="D14" s="872"/>
      <c r="E14" s="872"/>
      <c r="F14" s="872"/>
      <c r="G14" s="872"/>
      <c r="H14" s="872"/>
      <c r="I14" s="872"/>
      <c r="J14" s="872"/>
      <c r="K14" s="872"/>
      <c r="L14" s="872"/>
      <c r="N14" s="436"/>
      <c r="O14" s="87"/>
      <c r="P14" s="87"/>
      <c r="Q14" s="87"/>
      <c r="R14" s="87"/>
      <c r="S14" s="87"/>
      <c r="T14" s="87"/>
      <c r="U14" s="87"/>
      <c r="V14" s="87"/>
      <c r="W14" s="87"/>
      <c r="X14" s="87"/>
      <c r="Y14" s="87"/>
      <c r="Z14" s="87"/>
      <c r="AA14" s="437"/>
      <c r="AC14" s="683" t="s">
        <v>404</v>
      </c>
      <c r="AD14" s="681">
        <f>BH24</f>
        <v>8.9820359281437126E-2</v>
      </c>
      <c r="AE14" s="681">
        <f>BI24</f>
        <v>0.30538922155688625</v>
      </c>
      <c r="AF14" s="681">
        <f>BJ24</f>
        <v>0.54491017964071853</v>
      </c>
      <c r="AG14" s="690">
        <f>BK24</f>
        <v>4.790419161676647E-2</v>
      </c>
      <c r="AH14" s="681">
        <f>BL24</f>
        <v>1.1976047904191617E-2</v>
      </c>
      <c r="AJ14" s="683" t="s">
        <v>404</v>
      </c>
      <c r="AK14" s="689">
        <f t="shared" ref="AK14:AP14" si="7">BO24</f>
        <v>15</v>
      </c>
      <c r="AL14" s="689">
        <f t="shared" si="7"/>
        <v>51</v>
      </c>
      <c r="AM14" s="689">
        <f t="shared" si="7"/>
        <v>91</v>
      </c>
      <c r="AN14" s="689">
        <f t="shared" si="7"/>
        <v>8</v>
      </c>
      <c r="AO14" s="689">
        <f t="shared" si="7"/>
        <v>2</v>
      </c>
      <c r="AP14" s="689">
        <f t="shared" si="7"/>
        <v>167</v>
      </c>
      <c r="AR14" s="780" t="s">
        <v>699</v>
      </c>
      <c r="AS14" s="781"/>
      <c r="AT14" s="781"/>
      <c r="AU14" s="781"/>
      <c r="AV14" s="781"/>
      <c r="AW14" s="781"/>
      <c r="AX14" s="781"/>
      <c r="AY14" s="781"/>
      <c r="AZ14" s="781"/>
      <c r="BA14" s="781"/>
      <c r="BB14" s="781"/>
      <c r="BC14" s="781"/>
      <c r="BG14" s="7" t="s">
        <v>544</v>
      </c>
      <c r="BH14" s="96">
        <f t="shared" si="2"/>
        <v>0.12149532710280374</v>
      </c>
      <c r="BI14" s="72">
        <f t="shared" si="3"/>
        <v>0.13084112149532709</v>
      </c>
      <c r="BJ14" s="72">
        <f t="shared" si="4"/>
        <v>0.61682242990654201</v>
      </c>
      <c r="BK14" s="72">
        <f t="shared" si="5"/>
        <v>4.6728971962616821E-2</v>
      </c>
      <c r="BL14" s="73">
        <f t="shared" si="6"/>
        <v>8.4112149532710276E-2</v>
      </c>
      <c r="BN14" s="7" t="s">
        <v>544</v>
      </c>
      <c r="BO14" s="97">
        <f>+集計・資料①!G8</f>
        <v>13</v>
      </c>
      <c r="BP14" s="75">
        <f>+集計・資料①!H8</f>
        <v>14</v>
      </c>
      <c r="BQ14" s="75">
        <f>+集計・資料①!I8</f>
        <v>66</v>
      </c>
      <c r="BR14" s="75">
        <f>+集計・資料①!J8</f>
        <v>5</v>
      </c>
      <c r="BS14" s="98">
        <f>+集計・資料①!K8</f>
        <v>9</v>
      </c>
      <c r="BT14" s="54">
        <f t="shared" ref="BT14:BT25" si="8">+SUM(BO14:BS14)</f>
        <v>107</v>
      </c>
    </row>
    <row r="15" spans="1:72" ht="10.5" customHeight="1">
      <c r="B15" s="872"/>
      <c r="C15" s="872"/>
      <c r="D15" s="872"/>
      <c r="E15" s="872"/>
      <c r="F15" s="872"/>
      <c r="G15" s="872"/>
      <c r="H15" s="872"/>
      <c r="I15" s="872"/>
      <c r="J15" s="872"/>
      <c r="K15" s="872"/>
      <c r="L15" s="872"/>
      <c r="N15" s="438"/>
      <c r="O15" s="439"/>
      <c r="P15" s="439"/>
      <c r="Q15" s="439"/>
      <c r="R15" s="439"/>
      <c r="S15" s="439"/>
      <c r="T15" s="439"/>
      <c r="U15" s="439"/>
      <c r="V15" s="439"/>
      <c r="W15" s="439"/>
      <c r="X15" s="439"/>
      <c r="Y15" s="439"/>
      <c r="Z15" s="439"/>
      <c r="AA15" s="440"/>
      <c r="AC15" s="573" t="s">
        <v>405</v>
      </c>
      <c r="AD15" s="690">
        <f>BH23</f>
        <v>0</v>
      </c>
      <c r="AE15" s="681">
        <f>BI23</f>
        <v>0</v>
      </c>
      <c r="AF15" s="681">
        <f>BJ23</f>
        <v>1</v>
      </c>
      <c r="AG15" s="690">
        <f>BK23</f>
        <v>0</v>
      </c>
      <c r="AH15" s="681">
        <f>BL23</f>
        <v>0</v>
      </c>
      <c r="AJ15" s="573" t="s">
        <v>405</v>
      </c>
      <c r="AK15" s="689">
        <f t="shared" ref="AK15:AP15" si="9">BO23</f>
        <v>0</v>
      </c>
      <c r="AL15" s="689">
        <f t="shared" si="9"/>
        <v>0</v>
      </c>
      <c r="AM15" s="689">
        <f t="shared" si="9"/>
        <v>6</v>
      </c>
      <c r="AN15" s="689">
        <f t="shared" si="9"/>
        <v>0</v>
      </c>
      <c r="AO15" s="689">
        <f t="shared" si="9"/>
        <v>0</v>
      </c>
      <c r="AP15" s="689">
        <f t="shared" si="9"/>
        <v>6</v>
      </c>
      <c r="AR15" s="833" t="str">
        <f>CONCATENATE("　",AR4,CHAR(10),"　",AR7,CHAR(10),"　",AR9)</f>
        <v>　常用従業員の１日あたりの所定労働時間について、8時間以下と回答した事業所が全体の89.8%となり、8時間超は4.6%となった。
　業種別では、「運輸業」「飲食店・宿泊業」で8時間超の割合が高い。
　規模別では、「1～4人」の事業所が他と比べ、8時間超の割合が高い</v>
      </c>
      <c r="AS15" s="833"/>
      <c r="AT15" s="833"/>
      <c r="AU15" s="833"/>
      <c r="AV15" s="833"/>
      <c r="AW15" s="833"/>
      <c r="AX15" s="833"/>
      <c r="AY15" s="833"/>
      <c r="AZ15" s="833"/>
      <c r="BA15" s="833"/>
      <c r="BB15" s="833"/>
      <c r="BC15" s="833"/>
      <c r="BG15" s="7" t="s">
        <v>545</v>
      </c>
      <c r="BH15" s="96">
        <f t="shared" si="2"/>
        <v>0.12195121951219512</v>
      </c>
      <c r="BI15" s="72">
        <f t="shared" si="3"/>
        <v>0.21951219512195122</v>
      </c>
      <c r="BJ15" s="72">
        <f t="shared" si="4"/>
        <v>0.56910569105691056</v>
      </c>
      <c r="BK15" s="72">
        <f t="shared" si="5"/>
        <v>6.5040650406504072E-2</v>
      </c>
      <c r="BL15" s="73">
        <f t="shared" si="6"/>
        <v>2.4390243902439025E-2</v>
      </c>
      <c r="BN15" s="7" t="s">
        <v>545</v>
      </c>
      <c r="BO15" s="97">
        <f>+集計・資料①!G10</f>
        <v>15</v>
      </c>
      <c r="BP15" s="75">
        <f>+集計・資料①!H10</f>
        <v>27</v>
      </c>
      <c r="BQ15" s="75">
        <f>+集計・資料①!I10</f>
        <v>70</v>
      </c>
      <c r="BR15" s="75">
        <f>+集計・資料①!J10</f>
        <v>8</v>
      </c>
      <c r="BS15" s="98">
        <f>+集計・資料①!K10</f>
        <v>3</v>
      </c>
      <c r="BT15" s="54">
        <f t="shared" si="8"/>
        <v>123</v>
      </c>
    </row>
    <row r="16" spans="1:72" ht="10.5" customHeight="1">
      <c r="N16" s="87"/>
      <c r="O16" s="87"/>
      <c r="P16" s="87"/>
      <c r="Q16" s="87"/>
      <c r="R16" s="87"/>
      <c r="S16" s="87"/>
      <c r="T16" s="87"/>
      <c r="U16" s="87"/>
      <c r="V16" s="87"/>
      <c r="W16" s="87"/>
      <c r="X16" s="87"/>
      <c r="Y16" s="87"/>
      <c r="Z16" s="87"/>
      <c r="AA16" s="87"/>
      <c r="AC16" s="683" t="s">
        <v>406</v>
      </c>
      <c r="AD16" s="690">
        <f>BH22</f>
        <v>7.6923076923076927E-2</v>
      </c>
      <c r="AE16" s="681">
        <f>BI22</f>
        <v>7.6923076923076927E-2</v>
      </c>
      <c r="AF16" s="681">
        <f>BJ22</f>
        <v>0.69230769230769229</v>
      </c>
      <c r="AG16" s="690">
        <f>BK22</f>
        <v>0.15384615384615385</v>
      </c>
      <c r="AH16" s="681">
        <f>BL22</f>
        <v>0</v>
      </c>
      <c r="AJ16" s="683" t="s">
        <v>406</v>
      </c>
      <c r="AK16" s="689">
        <f t="shared" ref="AK16:AP16" si="10">BO22</f>
        <v>1</v>
      </c>
      <c r="AL16" s="689">
        <f t="shared" si="10"/>
        <v>1</v>
      </c>
      <c r="AM16" s="689">
        <f t="shared" si="10"/>
        <v>9</v>
      </c>
      <c r="AN16" s="689">
        <f t="shared" si="10"/>
        <v>2</v>
      </c>
      <c r="AO16" s="689">
        <f t="shared" si="10"/>
        <v>0</v>
      </c>
      <c r="AP16" s="689">
        <f t="shared" si="10"/>
        <v>13</v>
      </c>
      <c r="AR16" s="833"/>
      <c r="AS16" s="833"/>
      <c r="AT16" s="833"/>
      <c r="AU16" s="833"/>
      <c r="AV16" s="833"/>
      <c r="AW16" s="833"/>
      <c r="AX16" s="833"/>
      <c r="AY16" s="833"/>
      <c r="AZ16" s="833"/>
      <c r="BA16" s="833"/>
      <c r="BB16" s="833"/>
      <c r="BC16" s="833"/>
      <c r="BG16" s="7" t="s">
        <v>543</v>
      </c>
      <c r="BH16" s="96">
        <f t="shared" si="2"/>
        <v>4.3478260869565216E-2</v>
      </c>
      <c r="BI16" s="72">
        <f t="shared" si="3"/>
        <v>4.3478260869565216E-2</v>
      </c>
      <c r="BJ16" s="72">
        <f t="shared" si="4"/>
        <v>0.78260869565217395</v>
      </c>
      <c r="BK16" s="72">
        <f t="shared" si="5"/>
        <v>0</v>
      </c>
      <c r="BL16" s="73">
        <f t="shared" si="6"/>
        <v>0.13043478260869565</v>
      </c>
      <c r="BN16" s="7" t="s">
        <v>543</v>
      </c>
      <c r="BO16" s="97">
        <f>+集計・資料①!G12</f>
        <v>1</v>
      </c>
      <c r="BP16" s="75">
        <f>+集計・資料①!H12</f>
        <v>1</v>
      </c>
      <c r="BQ16" s="75">
        <f>+集計・資料①!I12</f>
        <v>18</v>
      </c>
      <c r="BR16" s="75">
        <f>+集計・資料①!J12</f>
        <v>0</v>
      </c>
      <c r="BS16" s="98">
        <f>+集計・資料①!K12</f>
        <v>3</v>
      </c>
      <c r="BT16" s="54">
        <f t="shared" si="8"/>
        <v>23</v>
      </c>
    </row>
    <row r="17" spans="1:72">
      <c r="A17" s="433"/>
      <c r="B17" s="434"/>
      <c r="C17" s="434"/>
      <c r="D17" s="434"/>
      <c r="E17" s="434"/>
      <c r="F17" s="434"/>
      <c r="G17" s="434"/>
      <c r="H17" s="434"/>
      <c r="I17" s="434"/>
      <c r="J17" s="434"/>
      <c r="K17" s="434"/>
      <c r="L17" s="434"/>
      <c r="M17" s="434"/>
      <c r="N17" s="434"/>
      <c r="O17" s="434"/>
      <c r="P17" s="434"/>
      <c r="Q17" s="434"/>
      <c r="R17" s="434"/>
      <c r="S17" s="434"/>
      <c r="T17" s="434"/>
      <c r="U17" s="434"/>
      <c r="V17" s="434"/>
      <c r="W17" s="434"/>
      <c r="X17" s="434"/>
      <c r="Y17" s="434"/>
      <c r="Z17" s="434"/>
      <c r="AA17" s="435"/>
      <c r="AC17" s="573" t="s">
        <v>407</v>
      </c>
      <c r="AD17" s="690">
        <f>BH21</f>
        <v>0.15789473684210525</v>
      </c>
      <c r="AE17" s="681">
        <f>BI21</f>
        <v>0.16842105263157894</v>
      </c>
      <c r="AF17" s="681">
        <f>BJ21</f>
        <v>0.52631578947368418</v>
      </c>
      <c r="AG17" s="690">
        <f>BK21</f>
        <v>5.7894736842105263E-2</v>
      </c>
      <c r="AH17" s="681">
        <f>BL21</f>
        <v>8.9473684210526316E-2</v>
      </c>
      <c r="AJ17" s="573" t="s">
        <v>270</v>
      </c>
      <c r="AK17" s="689">
        <f t="shared" ref="AK17:AP17" si="11">BO21</f>
        <v>30</v>
      </c>
      <c r="AL17" s="689">
        <f t="shared" si="11"/>
        <v>32</v>
      </c>
      <c r="AM17" s="689">
        <f t="shared" si="11"/>
        <v>100</v>
      </c>
      <c r="AN17" s="689">
        <f t="shared" si="11"/>
        <v>11</v>
      </c>
      <c r="AO17" s="689">
        <f t="shared" si="11"/>
        <v>17</v>
      </c>
      <c r="AP17" s="689">
        <f t="shared" si="11"/>
        <v>190</v>
      </c>
      <c r="AR17" s="833"/>
      <c r="AS17" s="833"/>
      <c r="AT17" s="833"/>
      <c r="AU17" s="833"/>
      <c r="AV17" s="833"/>
      <c r="AW17" s="833"/>
      <c r="AX17" s="833"/>
      <c r="AY17" s="833"/>
      <c r="AZ17" s="833"/>
      <c r="BA17" s="833"/>
      <c r="BB17" s="833"/>
      <c r="BC17" s="833"/>
      <c r="BG17" s="7" t="s">
        <v>542</v>
      </c>
      <c r="BH17" s="96">
        <f t="shared" si="2"/>
        <v>0.19333333333333333</v>
      </c>
      <c r="BI17" s="72">
        <f t="shared" si="3"/>
        <v>5.3333333333333337E-2</v>
      </c>
      <c r="BJ17" s="72">
        <f t="shared" si="4"/>
        <v>0.64666666666666661</v>
      </c>
      <c r="BK17" s="72">
        <f t="shared" si="5"/>
        <v>0.04</v>
      </c>
      <c r="BL17" s="73">
        <f t="shared" si="6"/>
        <v>6.6666666666666666E-2</v>
      </c>
      <c r="BN17" s="7" t="s">
        <v>542</v>
      </c>
      <c r="BO17" s="97">
        <f>+集計・資料①!G14</f>
        <v>29</v>
      </c>
      <c r="BP17" s="75">
        <f>+集計・資料①!H14</f>
        <v>8</v>
      </c>
      <c r="BQ17" s="75">
        <f>+集計・資料①!I14</f>
        <v>97</v>
      </c>
      <c r="BR17" s="75">
        <f>+集計・資料①!J14</f>
        <v>6</v>
      </c>
      <c r="BS17" s="98">
        <f>+集計・資料①!K14</f>
        <v>10</v>
      </c>
      <c r="BT17" s="54">
        <f t="shared" si="8"/>
        <v>150</v>
      </c>
    </row>
    <row r="18" spans="1:72">
      <c r="A18" s="436"/>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437"/>
      <c r="AC18" s="683" t="s">
        <v>408</v>
      </c>
      <c r="AD18" s="690">
        <f>BH20</f>
        <v>0.5</v>
      </c>
      <c r="AE18" s="681">
        <f>BI20</f>
        <v>0.25</v>
      </c>
      <c r="AF18" s="681">
        <f>BJ20</f>
        <v>0.25</v>
      </c>
      <c r="AG18" s="690">
        <f>BK20</f>
        <v>0</v>
      </c>
      <c r="AH18" s="681">
        <f>BL20</f>
        <v>0</v>
      </c>
      <c r="AJ18" s="683" t="s">
        <v>408</v>
      </c>
      <c r="AK18" s="689">
        <f t="shared" ref="AK18:AP18" si="12">BO20</f>
        <v>8</v>
      </c>
      <c r="AL18" s="689">
        <f t="shared" si="12"/>
        <v>4</v>
      </c>
      <c r="AM18" s="689">
        <f t="shared" si="12"/>
        <v>4</v>
      </c>
      <c r="AN18" s="689">
        <f t="shared" si="12"/>
        <v>0</v>
      </c>
      <c r="AO18" s="689">
        <f t="shared" si="12"/>
        <v>0</v>
      </c>
      <c r="AP18" s="689">
        <f t="shared" si="12"/>
        <v>16</v>
      </c>
      <c r="AR18" s="833"/>
      <c r="AS18" s="833"/>
      <c r="AT18" s="833"/>
      <c r="AU18" s="833"/>
      <c r="AV18" s="833"/>
      <c r="AW18" s="833"/>
      <c r="AX18" s="833"/>
      <c r="AY18" s="833"/>
      <c r="AZ18" s="833"/>
      <c r="BA18" s="833"/>
      <c r="BB18" s="833"/>
      <c r="BC18" s="833"/>
      <c r="BG18" s="7" t="s">
        <v>541</v>
      </c>
      <c r="BH18" s="96">
        <f t="shared" si="2"/>
        <v>0.18181818181818182</v>
      </c>
      <c r="BI18" s="72">
        <f t="shared" si="3"/>
        <v>3.0303030303030304E-2</v>
      </c>
      <c r="BJ18" s="72">
        <f t="shared" si="4"/>
        <v>0.60606060606060608</v>
      </c>
      <c r="BK18" s="72">
        <f t="shared" si="5"/>
        <v>0.15151515151515152</v>
      </c>
      <c r="BL18" s="73">
        <f t="shared" si="6"/>
        <v>3.0303030303030304E-2</v>
      </c>
      <c r="BN18" s="7" t="s">
        <v>541</v>
      </c>
      <c r="BO18" s="97">
        <f>+集計・資料①!G16</f>
        <v>6</v>
      </c>
      <c r="BP18" s="75">
        <f>+集計・資料①!H16</f>
        <v>1</v>
      </c>
      <c r="BQ18" s="75">
        <f>+集計・資料①!I16</f>
        <v>20</v>
      </c>
      <c r="BR18" s="75">
        <f>+集計・資料①!J16</f>
        <v>5</v>
      </c>
      <c r="BS18" s="98">
        <f>+集計・資料①!K16</f>
        <v>1</v>
      </c>
      <c r="BT18" s="54">
        <f t="shared" si="8"/>
        <v>33</v>
      </c>
    </row>
    <row r="19" spans="1:72">
      <c r="A19" s="436"/>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437"/>
      <c r="AC19" s="573" t="s">
        <v>409</v>
      </c>
      <c r="AD19" s="690">
        <f>BH19</f>
        <v>0.27777777777777779</v>
      </c>
      <c r="AE19" s="681">
        <f>BI19</f>
        <v>5.5555555555555552E-2</v>
      </c>
      <c r="AF19" s="681">
        <f>BJ19</f>
        <v>0.3888888888888889</v>
      </c>
      <c r="AG19" s="690">
        <f>BK19</f>
        <v>0.1111111111111111</v>
      </c>
      <c r="AH19" s="681">
        <f>BL19</f>
        <v>0.16666666666666666</v>
      </c>
      <c r="AJ19" s="573" t="s">
        <v>409</v>
      </c>
      <c r="AK19" s="689">
        <f t="shared" ref="AK19:AP19" si="13">BO19</f>
        <v>5</v>
      </c>
      <c r="AL19" s="689">
        <f t="shared" si="13"/>
        <v>1</v>
      </c>
      <c r="AM19" s="689">
        <f t="shared" si="13"/>
        <v>7</v>
      </c>
      <c r="AN19" s="689">
        <f t="shared" si="13"/>
        <v>2</v>
      </c>
      <c r="AO19" s="689">
        <f t="shared" si="13"/>
        <v>3</v>
      </c>
      <c r="AP19" s="689">
        <f t="shared" si="13"/>
        <v>18</v>
      </c>
      <c r="AR19" s="833"/>
      <c r="AS19" s="833"/>
      <c r="AT19" s="833"/>
      <c r="AU19" s="833"/>
      <c r="AV19" s="833"/>
      <c r="AW19" s="833"/>
      <c r="AX19" s="833"/>
      <c r="AY19" s="833"/>
      <c r="AZ19" s="833"/>
      <c r="BA19" s="833"/>
      <c r="BB19" s="833"/>
      <c r="BC19" s="833"/>
      <c r="BG19" s="7" t="s">
        <v>546</v>
      </c>
      <c r="BH19" s="96">
        <f t="shared" si="2"/>
        <v>0.27777777777777779</v>
      </c>
      <c r="BI19" s="72">
        <f t="shared" si="3"/>
        <v>5.5555555555555552E-2</v>
      </c>
      <c r="BJ19" s="72">
        <f t="shared" si="4"/>
        <v>0.3888888888888889</v>
      </c>
      <c r="BK19" s="72">
        <f t="shared" si="5"/>
        <v>0.1111111111111111</v>
      </c>
      <c r="BL19" s="73">
        <f t="shared" si="6"/>
        <v>0.16666666666666666</v>
      </c>
      <c r="BN19" s="7" t="s">
        <v>546</v>
      </c>
      <c r="BO19" s="97">
        <f>+集計・資料①!G18</f>
        <v>5</v>
      </c>
      <c r="BP19" s="75">
        <f>+集計・資料①!H18</f>
        <v>1</v>
      </c>
      <c r="BQ19" s="75">
        <f>+集計・資料①!I18</f>
        <v>7</v>
      </c>
      <c r="BR19" s="75">
        <f>+集計・資料①!J18</f>
        <v>2</v>
      </c>
      <c r="BS19" s="98">
        <f>+集計・資料①!K18</f>
        <v>3</v>
      </c>
      <c r="BT19" s="54">
        <f t="shared" si="8"/>
        <v>18</v>
      </c>
    </row>
    <row r="20" spans="1:72">
      <c r="A20" s="436"/>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437"/>
      <c r="AC20" s="683" t="s">
        <v>410</v>
      </c>
      <c r="AD20" s="690">
        <f>BH18</f>
        <v>0.18181818181818182</v>
      </c>
      <c r="AE20" s="681">
        <f>BI18</f>
        <v>3.0303030303030304E-2</v>
      </c>
      <c r="AF20" s="681">
        <f>BJ18</f>
        <v>0.60606060606060608</v>
      </c>
      <c r="AG20" s="761">
        <f>BK18</f>
        <v>0.15151515151515152</v>
      </c>
      <c r="AH20" s="681">
        <f>BL18</f>
        <v>3.0303030303030304E-2</v>
      </c>
      <c r="AJ20" s="683" t="s">
        <v>410</v>
      </c>
      <c r="AK20" s="689">
        <f t="shared" ref="AK20:AP20" si="14">BO18</f>
        <v>6</v>
      </c>
      <c r="AL20" s="689">
        <f t="shared" si="14"/>
        <v>1</v>
      </c>
      <c r="AM20" s="689">
        <f t="shared" si="14"/>
        <v>20</v>
      </c>
      <c r="AN20" s="689">
        <f t="shared" si="14"/>
        <v>5</v>
      </c>
      <c r="AO20" s="689">
        <f t="shared" si="14"/>
        <v>1</v>
      </c>
      <c r="AP20" s="689">
        <f t="shared" si="14"/>
        <v>33</v>
      </c>
      <c r="AR20" s="833"/>
      <c r="AS20" s="833"/>
      <c r="AT20" s="833"/>
      <c r="AU20" s="833"/>
      <c r="AV20" s="833"/>
      <c r="AW20" s="833"/>
      <c r="AX20" s="833"/>
      <c r="AY20" s="833"/>
      <c r="AZ20" s="833"/>
      <c r="BA20" s="833"/>
      <c r="BB20" s="833"/>
      <c r="BC20" s="833"/>
      <c r="BG20" s="7" t="s">
        <v>540</v>
      </c>
      <c r="BH20" s="96">
        <f t="shared" si="2"/>
        <v>0.5</v>
      </c>
      <c r="BI20" s="72">
        <f t="shared" si="3"/>
        <v>0.25</v>
      </c>
      <c r="BJ20" s="72">
        <f t="shared" si="4"/>
        <v>0.25</v>
      </c>
      <c r="BK20" s="72">
        <f t="shared" si="5"/>
        <v>0</v>
      </c>
      <c r="BL20" s="73">
        <f t="shared" si="6"/>
        <v>0</v>
      </c>
      <c r="BN20" s="7" t="s">
        <v>540</v>
      </c>
      <c r="BO20" s="97">
        <f>+集計・資料①!G20</f>
        <v>8</v>
      </c>
      <c r="BP20" s="75">
        <f>+集計・資料①!H20</f>
        <v>4</v>
      </c>
      <c r="BQ20" s="75">
        <f>+集計・資料①!I20</f>
        <v>4</v>
      </c>
      <c r="BR20" s="75">
        <f>+集計・資料①!J20</f>
        <v>0</v>
      </c>
      <c r="BS20" s="98">
        <f>+集計・資料①!K20</f>
        <v>0</v>
      </c>
      <c r="BT20" s="54">
        <f t="shared" si="8"/>
        <v>16</v>
      </c>
    </row>
    <row r="21" spans="1:72">
      <c r="A21" s="436"/>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437"/>
      <c r="AC21" s="573" t="s">
        <v>411</v>
      </c>
      <c r="AD21" s="681">
        <f>BH17</f>
        <v>0.19333333333333333</v>
      </c>
      <c r="AE21" s="681">
        <f>BI17</f>
        <v>5.3333333333333337E-2</v>
      </c>
      <c r="AF21" s="681">
        <f>BJ17</f>
        <v>0.64666666666666661</v>
      </c>
      <c r="AG21" s="690">
        <f>BK17</f>
        <v>0.04</v>
      </c>
      <c r="AH21" s="681">
        <f>BL17</f>
        <v>6.6666666666666666E-2</v>
      </c>
      <c r="AJ21" s="573" t="s">
        <v>411</v>
      </c>
      <c r="AK21" s="689">
        <f t="shared" ref="AK21:AP21" si="15">BO17</f>
        <v>29</v>
      </c>
      <c r="AL21" s="689">
        <f t="shared" si="15"/>
        <v>8</v>
      </c>
      <c r="AM21" s="689">
        <f t="shared" si="15"/>
        <v>97</v>
      </c>
      <c r="AN21" s="689">
        <f t="shared" si="15"/>
        <v>6</v>
      </c>
      <c r="AO21" s="689">
        <f t="shared" si="15"/>
        <v>10</v>
      </c>
      <c r="AP21" s="689">
        <f t="shared" si="15"/>
        <v>150</v>
      </c>
      <c r="AR21" s="833"/>
      <c r="AS21" s="833"/>
      <c r="AT21" s="833"/>
      <c r="AU21" s="833"/>
      <c r="AV21" s="833"/>
      <c r="AW21" s="833"/>
      <c r="AX21" s="833"/>
      <c r="AY21" s="833"/>
      <c r="AZ21" s="833"/>
      <c r="BA21" s="833"/>
      <c r="BB21" s="833"/>
      <c r="BC21" s="833"/>
      <c r="BG21" s="7" t="s">
        <v>539</v>
      </c>
      <c r="BH21" s="96">
        <f t="shared" si="2"/>
        <v>0.15789473684210525</v>
      </c>
      <c r="BI21" s="72">
        <f t="shared" si="3"/>
        <v>0.16842105263157894</v>
      </c>
      <c r="BJ21" s="72">
        <f t="shared" si="4"/>
        <v>0.52631578947368418</v>
      </c>
      <c r="BK21" s="72">
        <f t="shared" si="5"/>
        <v>5.7894736842105263E-2</v>
      </c>
      <c r="BL21" s="73">
        <f t="shared" si="6"/>
        <v>8.9473684210526316E-2</v>
      </c>
      <c r="BN21" s="7" t="s">
        <v>539</v>
      </c>
      <c r="BO21" s="97">
        <f>+集計・資料①!G22</f>
        <v>30</v>
      </c>
      <c r="BP21" s="75">
        <f>+集計・資料①!H22</f>
        <v>32</v>
      </c>
      <c r="BQ21" s="75">
        <f>+集計・資料①!I22</f>
        <v>100</v>
      </c>
      <c r="BR21" s="75">
        <f>+集計・資料①!J22</f>
        <v>11</v>
      </c>
      <c r="BS21" s="98">
        <f>+集計・資料①!K22</f>
        <v>17</v>
      </c>
      <c r="BT21" s="54">
        <f t="shared" si="8"/>
        <v>190</v>
      </c>
    </row>
    <row r="22" spans="1:72">
      <c r="A22" s="436"/>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437"/>
      <c r="AC22" s="683" t="s">
        <v>412</v>
      </c>
      <c r="AD22" s="681">
        <f>BH16</f>
        <v>4.3478260869565216E-2</v>
      </c>
      <c r="AE22" s="681">
        <f>BI16</f>
        <v>4.3478260869565216E-2</v>
      </c>
      <c r="AF22" s="681">
        <f>BJ16</f>
        <v>0.78260869565217395</v>
      </c>
      <c r="AG22" s="690">
        <f>BK16</f>
        <v>0</v>
      </c>
      <c r="AH22" s="681">
        <f>BL16</f>
        <v>0.13043478260869565</v>
      </c>
      <c r="AJ22" s="683" t="s">
        <v>412</v>
      </c>
      <c r="AK22" s="689">
        <f t="shared" ref="AK22:AP22" si="16">BO16</f>
        <v>1</v>
      </c>
      <c r="AL22" s="689">
        <f t="shared" si="16"/>
        <v>1</v>
      </c>
      <c r="AM22" s="689">
        <f t="shared" si="16"/>
        <v>18</v>
      </c>
      <c r="AN22" s="689">
        <f t="shared" si="16"/>
        <v>0</v>
      </c>
      <c r="AO22" s="689">
        <f t="shared" si="16"/>
        <v>3</v>
      </c>
      <c r="AP22" s="689">
        <f t="shared" si="16"/>
        <v>23</v>
      </c>
      <c r="AR22" s="833"/>
      <c r="AS22" s="833"/>
      <c r="AT22" s="833"/>
      <c r="AU22" s="833"/>
      <c r="AV22" s="833"/>
      <c r="AW22" s="833"/>
      <c r="AX22" s="833"/>
      <c r="AY22" s="833"/>
      <c r="AZ22" s="833"/>
      <c r="BA22" s="833"/>
      <c r="BB22" s="833"/>
      <c r="BC22" s="833"/>
      <c r="BG22" s="7" t="s">
        <v>538</v>
      </c>
      <c r="BH22" s="96">
        <f t="shared" si="2"/>
        <v>7.6923076923076927E-2</v>
      </c>
      <c r="BI22" s="72">
        <f t="shared" si="3"/>
        <v>7.6923076923076927E-2</v>
      </c>
      <c r="BJ22" s="72">
        <f t="shared" si="4"/>
        <v>0.69230769230769229</v>
      </c>
      <c r="BK22" s="72">
        <f t="shared" si="5"/>
        <v>0.15384615384615385</v>
      </c>
      <c r="BL22" s="73">
        <f t="shared" si="6"/>
        <v>0</v>
      </c>
      <c r="BN22" s="7" t="s">
        <v>538</v>
      </c>
      <c r="BO22" s="97">
        <f>+集計・資料①!G24</f>
        <v>1</v>
      </c>
      <c r="BP22" s="75">
        <f>+集計・資料①!H24</f>
        <v>1</v>
      </c>
      <c r="BQ22" s="75">
        <f>+集計・資料①!I24</f>
        <v>9</v>
      </c>
      <c r="BR22" s="75">
        <f>+集計・資料①!J24</f>
        <v>2</v>
      </c>
      <c r="BS22" s="98">
        <f>+集計・資料①!K24</f>
        <v>0</v>
      </c>
      <c r="BT22" s="54">
        <f t="shared" si="8"/>
        <v>13</v>
      </c>
    </row>
    <row r="23" spans="1:72">
      <c r="A23" s="436"/>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437"/>
      <c r="AC23" s="573" t="s">
        <v>413</v>
      </c>
      <c r="AD23" s="681">
        <f>BH15</f>
        <v>0.12195121951219512</v>
      </c>
      <c r="AE23" s="681">
        <f>BI15</f>
        <v>0.21951219512195122</v>
      </c>
      <c r="AF23" s="681">
        <f>BJ15</f>
        <v>0.56910569105691056</v>
      </c>
      <c r="AG23" s="690">
        <f>BK15</f>
        <v>6.5040650406504072E-2</v>
      </c>
      <c r="AH23" s="681">
        <f>BL15</f>
        <v>2.4390243902439025E-2</v>
      </c>
      <c r="AJ23" s="573" t="s">
        <v>413</v>
      </c>
      <c r="AK23" s="689">
        <f t="shared" ref="AK23:AP23" si="17">BO15</f>
        <v>15</v>
      </c>
      <c r="AL23" s="689">
        <f t="shared" si="17"/>
        <v>27</v>
      </c>
      <c r="AM23" s="689">
        <f t="shared" si="17"/>
        <v>70</v>
      </c>
      <c r="AN23" s="689">
        <f t="shared" si="17"/>
        <v>8</v>
      </c>
      <c r="AO23" s="689">
        <f t="shared" si="17"/>
        <v>3</v>
      </c>
      <c r="AP23" s="689">
        <f t="shared" si="17"/>
        <v>123</v>
      </c>
      <c r="AR23" s="833"/>
      <c r="AS23" s="833"/>
      <c r="AT23" s="833"/>
      <c r="AU23" s="833"/>
      <c r="AV23" s="833"/>
      <c r="AW23" s="833"/>
      <c r="AX23" s="833"/>
      <c r="AY23" s="833"/>
      <c r="AZ23" s="833"/>
      <c r="BA23" s="833"/>
      <c r="BB23" s="833"/>
      <c r="BC23" s="833"/>
      <c r="BG23" s="7" t="s">
        <v>537</v>
      </c>
      <c r="BH23" s="96">
        <f t="shared" si="2"/>
        <v>0</v>
      </c>
      <c r="BI23" s="72">
        <f t="shared" si="3"/>
        <v>0</v>
      </c>
      <c r="BJ23" s="72">
        <f t="shared" si="4"/>
        <v>1</v>
      </c>
      <c r="BK23" s="72">
        <f t="shared" si="5"/>
        <v>0</v>
      </c>
      <c r="BL23" s="73">
        <f t="shared" si="6"/>
        <v>0</v>
      </c>
      <c r="BN23" s="7" t="s">
        <v>537</v>
      </c>
      <c r="BO23" s="97">
        <f>+集計・資料①!G26</f>
        <v>0</v>
      </c>
      <c r="BP23" s="75">
        <f>+集計・資料①!H26</f>
        <v>0</v>
      </c>
      <c r="BQ23" s="75">
        <f>+集計・資料①!I26</f>
        <v>6</v>
      </c>
      <c r="BR23" s="75">
        <f>+集計・資料①!J26</f>
        <v>0</v>
      </c>
      <c r="BS23" s="98">
        <f>+集計・資料①!K26</f>
        <v>0</v>
      </c>
      <c r="BT23" s="54">
        <f t="shared" si="8"/>
        <v>6</v>
      </c>
    </row>
    <row r="24" spans="1:72">
      <c r="A24" s="436"/>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437"/>
      <c r="AC24" s="683" t="s">
        <v>414</v>
      </c>
      <c r="AD24" s="681">
        <f>BH14</f>
        <v>0.12149532710280374</v>
      </c>
      <c r="AE24" s="681">
        <f>BI14</f>
        <v>0.13084112149532709</v>
      </c>
      <c r="AF24" s="681">
        <f>BJ14</f>
        <v>0.61682242990654201</v>
      </c>
      <c r="AG24" s="690">
        <f>BK14</f>
        <v>4.6728971962616821E-2</v>
      </c>
      <c r="AH24" s="681">
        <f>BL14</f>
        <v>8.4112149532710276E-2</v>
      </c>
      <c r="AJ24" s="683" t="s">
        <v>414</v>
      </c>
      <c r="AK24" s="689">
        <f t="shared" ref="AK24:AP24" si="18">BO14</f>
        <v>13</v>
      </c>
      <c r="AL24" s="689">
        <f t="shared" si="18"/>
        <v>14</v>
      </c>
      <c r="AM24" s="689">
        <f t="shared" si="18"/>
        <v>66</v>
      </c>
      <c r="AN24" s="689">
        <f t="shared" si="18"/>
        <v>5</v>
      </c>
      <c r="AO24" s="689">
        <f t="shared" si="18"/>
        <v>9</v>
      </c>
      <c r="AP24" s="689">
        <f t="shared" si="18"/>
        <v>107</v>
      </c>
      <c r="AR24" s="833"/>
      <c r="AS24" s="833"/>
      <c r="AT24" s="833"/>
      <c r="AU24" s="833"/>
      <c r="AV24" s="833"/>
      <c r="AW24" s="833"/>
      <c r="AX24" s="833"/>
      <c r="AY24" s="833"/>
      <c r="AZ24" s="833"/>
      <c r="BA24" s="833"/>
      <c r="BB24" s="833"/>
      <c r="BC24" s="833"/>
      <c r="BG24" s="7" t="s">
        <v>547</v>
      </c>
      <c r="BH24" s="96">
        <f t="shared" si="2"/>
        <v>8.9820359281437126E-2</v>
      </c>
      <c r="BI24" s="72">
        <f t="shared" si="3"/>
        <v>0.30538922155688625</v>
      </c>
      <c r="BJ24" s="72">
        <f t="shared" si="4"/>
        <v>0.54491017964071853</v>
      </c>
      <c r="BK24" s="72">
        <f t="shared" si="5"/>
        <v>4.790419161676647E-2</v>
      </c>
      <c r="BL24" s="73">
        <f t="shared" si="6"/>
        <v>1.1976047904191617E-2</v>
      </c>
      <c r="BN24" s="7" t="s">
        <v>547</v>
      </c>
      <c r="BO24" s="97">
        <f>+集計・資料①!G28</f>
        <v>15</v>
      </c>
      <c r="BP24" s="75">
        <f>+集計・資料①!H28</f>
        <v>51</v>
      </c>
      <c r="BQ24" s="75">
        <f>+集計・資料①!I28</f>
        <v>91</v>
      </c>
      <c r="BR24" s="75">
        <f>+集計・資料①!J28</f>
        <v>8</v>
      </c>
      <c r="BS24" s="98">
        <f>+集計・資料①!K28</f>
        <v>2</v>
      </c>
      <c r="BT24" s="54">
        <f t="shared" si="8"/>
        <v>167</v>
      </c>
    </row>
    <row r="25" spans="1:72" ht="11.25" thickBot="1">
      <c r="A25" s="436"/>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437"/>
      <c r="AC25" s="573" t="s">
        <v>23</v>
      </c>
      <c r="AD25" s="681" t="e">
        <f>BH13</f>
        <v>#DIV/0!</v>
      </c>
      <c r="AE25" s="681" t="e">
        <f>BI13</f>
        <v>#DIV/0!</v>
      </c>
      <c r="AF25" s="681" t="e">
        <f>BJ13</f>
        <v>#DIV/0!</v>
      </c>
      <c r="AG25" s="681" t="e">
        <f>BK13</f>
        <v>#DIV/0!</v>
      </c>
      <c r="AH25" s="681" t="e">
        <f>BL13</f>
        <v>#DIV/0!</v>
      </c>
      <c r="AJ25" s="573" t="s">
        <v>23</v>
      </c>
      <c r="AK25" s="689">
        <f t="shared" ref="AK25:AP25" si="19">BO13</f>
        <v>0</v>
      </c>
      <c r="AL25" s="689">
        <f t="shared" si="19"/>
        <v>0</v>
      </c>
      <c r="AM25" s="689">
        <f t="shared" si="19"/>
        <v>0</v>
      </c>
      <c r="AN25" s="689">
        <f t="shared" si="19"/>
        <v>0</v>
      </c>
      <c r="AO25" s="689">
        <f t="shared" si="19"/>
        <v>0</v>
      </c>
      <c r="AP25" s="689">
        <f t="shared" si="19"/>
        <v>0</v>
      </c>
      <c r="AR25" s="833"/>
      <c r="AS25" s="833"/>
      <c r="AT25" s="833"/>
      <c r="AU25" s="833"/>
      <c r="AV25" s="833"/>
      <c r="AW25" s="833"/>
      <c r="AX25" s="833"/>
      <c r="AY25" s="833"/>
      <c r="AZ25" s="833"/>
      <c r="BA25" s="833"/>
      <c r="BB25" s="833"/>
      <c r="BC25" s="833"/>
      <c r="BG25" s="10" t="s">
        <v>548</v>
      </c>
      <c r="BH25" s="55">
        <f t="shared" si="2"/>
        <v>0.14977973568281938</v>
      </c>
      <c r="BI25" s="56">
        <f t="shared" si="3"/>
        <v>0.2687224669603524</v>
      </c>
      <c r="BJ25" s="56">
        <f t="shared" si="4"/>
        <v>0.51982378854625555</v>
      </c>
      <c r="BK25" s="56">
        <f t="shared" si="5"/>
        <v>8.8105726872246704E-3</v>
      </c>
      <c r="BL25" s="57">
        <f t="shared" si="6"/>
        <v>5.2863436123348019E-2</v>
      </c>
      <c r="BN25" s="8" t="s">
        <v>548</v>
      </c>
      <c r="BO25" s="58">
        <f>+集計・資料①!G30</f>
        <v>34</v>
      </c>
      <c r="BP25" s="59">
        <f>+集計・資料①!H30</f>
        <v>61</v>
      </c>
      <c r="BQ25" s="59">
        <f>+集計・資料①!I30</f>
        <v>118</v>
      </c>
      <c r="BR25" s="59">
        <f>+集計・資料①!J30</f>
        <v>2</v>
      </c>
      <c r="BS25" s="60">
        <f>+集計・資料①!K30</f>
        <v>12</v>
      </c>
      <c r="BT25" s="61">
        <f t="shared" si="8"/>
        <v>227</v>
      </c>
    </row>
    <row r="26" spans="1:72" ht="12" customHeight="1" thickBot="1">
      <c r="A26" s="436"/>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437"/>
      <c r="AJ26" s="575" t="s">
        <v>556</v>
      </c>
      <c r="AK26" s="689">
        <f t="shared" ref="AK26:AP26" si="20">+SUM(AK13:AK25)</f>
        <v>157</v>
      </c>
      <c r="AL26" s="689">
        <f t="shared" si="20"/>
        <v>201</v>
      </c>
      <c r="AM26" s="689">
        <f t="shared" si="20"/>
        <v>606</v>
      </c>
      <c r="AN26" s="689">
        <f t="shared" si="20"/>
        <v>49</v>
      </c>
      <c r="AO26" s="689">
        <f t="shared" si="20"/>
        <v>60</v>
      </c>
      <c r="AP26" s="689">
        <f t="shared" si="20"/>
        <v>1073</v>
      </c>
      <c r="AR26" s="833"/>
      <c r="AS26" s="833"/>
      <c r="AT26" s="833"/>
      <c r="AU26" s="833"/>
      <c r="AV26" s="833"/>
      <c r="AW26" s="833"/>
      <c r="AX26" s="833"/>
      <c r="AY26" s="833"/>
      <c r="AZ26" s="833"/>
      <c r="BA26" s="833"/>
      <c r="BB26" s="833"/>
      <c r="BC26" s="833"/>
      <c r="BN26" s="33" t="s">
        <v>556</v>
      </c>
      <c r="BO26" s="101">
        <f>+SUM(BO13:BO25)</f>
        <v>157</v>
      </c>
      <c r="BP26" s="83">
        <f>+SUM(BP13:BP25)</f>
        <v>201</v>
      </c>
      <c r="BQ26" s="83">
        <f>+SUM(BQ13:BQ25)</f>
        <v>606</v>
      </c>
      <c r="BR26" s="83">
        <f>+SUM(BR13:BR25)</f>
        <v>49</v>
      </c>
      <c r="BS26" s="84">
        <f>+SUM(BS13:BS25)</f>
        <v>60</v>
      </c>
      <c r="BT26" s="65">
        <f>+SUM(BO26:BS26)</f>
        <v>1073</v>
      </c>
    </row>
    <row r="27" spans="1:72">
      <c r="A27" s="436"/>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437"/>
      <c r="AR27" s="833"/>
      <c r="AS27" s="833"/>
      <c r="AT27" s="833"/>
      <c r="AU27" s="833"/>
      <c r="AV27" s="833"/>
      <c r="AW27" s="833"/>
      <c r="AX27" s="833"/>
      <c r="AY27" s="833"/>
      <c r="AZ27" s="833"/>
      <c r="BA27" s="833"/>
      <c r="BB27" s="833"/>
      <c r="BC27" s="833"/>
    </row>
    <row r="28" spans="1:72">
      <c r="A28" s="436"/>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437"/>
      <c r="AC28" s="26" t="s">
        <v>431</v>
      </c>
      <c r="AJ28" s="26" t="s">
        <v>565</v>
      </c>
      <c r="BG28" s="26" t="s">
        <v>431</v>
      </c>
      <c r="BN28" s="26" t="s">
        <v>565</v>
      </c>
    </row>
    <row r="29" spans="1:72" ht="11.25" thickBot="1">
      <c r="A29" s="436"/>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437"/>
    </row>
    <row r="30" spans="1:72" ht="12" customHeight="1">
      <c r="A30" s="436"/>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437"/>
      <c r="AC30" s="855" t="s">
        <v>551</v>
      </c>
      <c r="AD30" s="854" t="s">
        <v>324</v>
      </c>
      <c r="AE30" s="851" t="s">
        <v>325</v>
      </c>
      <c r="AF30" s="855" t="s">
        <v>426</v>
      </c>
      <c r="AG30" s="854" t="s">
        <v>323</v>
      </c>
      <c r="AH30" s="855" t="s">
        <v>401</v>
      </c>
      <c r="AJ30" s="855" t="s">
        <v>551</v>
      </c>
      <c r="AK30" s="854" t="s">
        <v>324</v>
      </c>
      <c r="AL30" s="851" t="s">
        <v>325</v>
      </c>
      <c r="AM30" s="855" t="s">
        <v>426</v>
      </c>
      <c r="AN30" s="854" t="s">
        <v>323</v>
      </c>
      <c r="AO30" s="855" t="s">
        <v>401</v>
      </c>
      <c r="AP30" s="855" t="s">
        <v>556</v>
      </c>
      <c r="BG30" s="858" t="s">
        <v>551</v>
      </c>
      <c r="BH30" s="860" t="s">
        <v>324</v>
      </c>
      <c r="BI30" s="867" t="s">
        <v>325</v>
      </c>
      <c r="BJ30" s="866" t="s">
        <v>426</v>
      </c>
      <c r="BK30" s="864" t="s">
        <v>323</v>
      </c>
      <c r="BL30" s="862" t="s">
        <v>401</v>
      </c>
      <c r="BN30" s="858" t="s">
        <v>551</v>
      </c>
      <c r="BO30" s="860" t="s">
        <v>324</v>
      </c>
      <c r="BP30" s="867" t="s">
        <v>325</v>
      </c>
      <c r="BQ30" s="866" t="s">
        <v>426</v>
      </c>
      <c r="BR30" s="864" t="s">
        <v>323</v>
      </c>
      <c r="BS30" s="862" t="s">
        <v>401</v>
      </c>
      <c r="BT30" s="869" t="s">
        <v>556</v>
      </c>
    </row>
    <row r="31" spans="1:72" ht="11.25" thickBot="1">
      <c r="A31" s="436"/>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437"/>
      <c r="AC31" s="855"/>
      <c r="AD31" s="855"/>
      <c r="AE31" s="852"/>
      <c r="AF31" s="855"/>
      <c r="AG31" s="855"/>
      <c r="AH31" s="855"/>
      <c r="AJ31" s="855"/>
      <c r="AK31" s="855"/>
      <c r="AL31" s="852"/>
      <c r="AM31" s="855"/>
      <c r="AN31" s="855"/>
      <c r="AO31" s="855"/>
      <c r="AP31" s="855"/>
      <c r="BG31" s="859"/>
      <c r="BH31" s="861"/>
      <c r="BI31" s="868"/>
      <c r="BJ31" s="865"/>
      <c r="BK31" s="865"/>
      <c r="BL31" s="863"/>
      <c r="BN31" s="859"/>
      <c r="BO31" s="861"/>
      <c r="BP31" s="868"/>
      <c r="BQ31" s="865"/>
      <c r="BR31" s="865"/>
      <c r="BS31" s="863"/>
      <c r="BT31" s="870"/>
    </row>
    <row r="32" spans="1:72">
      <c r="A32" s="436"/>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437"/>
      <c r="AC32" s="577" t="s">
        <v>415</v>
      </c>
      <c r="AD32" s="681">
        <f>BH37</f>
        <v>0.15756302521008403</v>
      </c>
      <c r="AE32" s="681">
        <f>BI37</f>
        <v>0.13655462184873948</v>
      </c>
      <c r="AF32" s="681">
        <f>BJ37</f>
        <v>0.5357142857142857</v>
      </c>
      <c r="AG32" s="761">
        <f>BK37</f>
        <v>7.1428571428571425E-2</v>
      </c>
      <c r="AH32" s="681">
        <f>BL37</f>
        <v>9.8739495798319324E-2</v>
      </c>
      <c r="AJ32" s="577" t="s">
        <v>415</v>
      </c>
      <c r="AK32" s="689">
        <f t="shared" ref="AK32:AP32" si="21">BO37</f>
        <v>75</v>
      </c>
      <c r="AL32" s="689">
        <f t="shared" si="21"/>
        <v>65</v>
      </c>
      <c r="AM32" s="689">
        <f t="shared" si="21"/>
        <v>255</v>
      </c>
      <c r="AN32" s="689">
        <f t="shared" si="21"/>
        <v>34</v>
      </c>
      <c r="AO32" s="689">
        <f t="shared" si="21"/>
        <v>47</v>
      </c>
      <c r="AP32" s="689">
        <f t="shared" si="21"/>
        <v>476</v>
      </c>
      <c r="BG32" s="67" t="s">
        <v>555</v>
      </c>
      <c r="BH32" s="105">
        <f t="shared" ref="BH32:BL37" si="22">+BO32/$BT32</f>
        <v>0.2857142857142857</v>
      </c>
      <c r="BI32" s="53">
        <f t="shared" si="22"/>
        <v>0.14285714285714285</v>
      </c>
      <c r="BJ32" s="53">
        <f t="shared" si="22"/>
        <v>0.5714285714285714</v>
      </c>
      <c r="BK32" s="53">
        <f t="shared" si="22"/>
        <v>0</v>
      </c>
      <c r="BL32" s="47">
        <f t="shared" si="22"/>
        <v>0</v>
      </c>
      <c r="BN32" s="106" t="s">
        <v>555</v>
      </c>
      <c r="BO32" s="48">
        <f>+集計・資料①!G40</f>
        <v>2</v>
      </c>
      <c r="BP32" s="68">
        <f>+集計・資料①!H40</f>
        <v>1</v>
      </c>
      <c r="BQ32" s="68">
        <f>+集計・資料①!I40</f>
        <v>4</v>
      </c>
      <c r="BR32" s="68">
        <f>+集計・資料①!J40</f>
        <v>0</v>
      </c>
      <c r="BS32" s="107">
        <f>+集計・資料①!K40</f>
        <v>0</v>
      </c>
      <c r="BT32" s="51">
        <f>+SUM(BO32:BS32)</f>
        <v>7</v>
      </c>
    </row>
    <row r="33" spans="1:72">
      <c r="A33" s="436"/>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437"/>
      <c r="AC33" s="577" t="s">
        <v>416</v>
      </c>
      <c r="AD33" s="681">
        <f>BH36</f>
        <v>0.17940199335548174</v>
      </c>
      <c r="AE33" s="681">
        <f>BI36</f>
        <v>0.20598006644518271</v>
      </c>
      <c r="AF33" s="681">
        <f>BJ36</f>
        <v>0.57475083056478404</v>
      </c>
      <c r="AG33" s="690">
        <f>BK36</f>
        <v>2.3255813953488372E-2</v>
      </c>
      <c r="AH33" s="681">
        <f>BL36</f>
        <v>1.6611295681063124E-2</v>
      </c>
      <c r="AJ33" s="577" t="s">
        <v>416</v>
      </c>
      <c r="AK33" s="689">
        <f t="shared" ref="AK33:AP33" si="23">BO36</f>
        <v>54</v>
      </c>
      <c r="AL33" s="689">
        <f t="shared" si="23"/>
        <v>62</v>
      </c>
      <c r="AM33" s="689">
        <f t="shared" si="23"/>
        <v>173</v>
      </c>
      <c r="AN33" s="689">
        <f t="shared" si="23"/>
        <v>7</v>
      </c>
      <c r="AO33" s="689">
        <f t="shared" si="23"/>
        <v>5</v>
      </c>
      <c r="AP33" s="689">
        <f t="shared" si="23"/>
        <v>301</v>
      </c>
      <c r="BG33" s="70" t="s">
        <v>432</v>
      </c>
      <c r="BH33" s="71">
        <f t="shared" si="22"/>
        <v>0</v>
      </c>
      <c r="BI33" s="72">
        <f t="shared" si="22"/>
        <v>0.35714285714285715</v>
      </c>
      <c r="BJ33" s="72">
        <f t="shared" si="22"/>
        <v>0.6428571428571429</v>
      </c>
      <c r="BK33" s="72">
        <f t="shared" si="22"/>
        <v>0</v>
      </c>
      <c r="BL33" s="73">
        <f t="shared" si="22"/>
        <v>0</v>
      </c>
      <c r="BN33" s="108" t="s">
        <v>432</v>
      </c>
      <c r="BO33" s="48">
        <f>+集計・資料①!G42</f>
        <v>0</v>
      </c>
      <c r="BP33" s="68">
        <f>+集計・資料①!H42</f>
        <v>5</v>
      </c>
      <c r="BQ33" s="68">
        <f>+集計・資料①!I42</f>
        <v>9</v>
      </c>
      <c r="BR33" s="68">
        <f>+集計・資料①!J42</f>
        <v>0</v>
      </c>
      <c r="BS33" s="107">
        <f>+集計・資料①!K42</f>
        <v>0</v>
      </c>
      <c r="BT33" s="51">
        <f t="shared" ref="BT33:BT38" si="24">+SUM(BO33:BS33)</f>
        <v>14</v>
      </c>
    </row>
    <row r="34" spans="1:72">
      <c r="A34" s="436"/>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437"/>
      <c r="AC34" s="577" t="s">
        <v>417</v>
      </c>
      <c r="AD34" s="681">
        <f>BH35</f>
        <v>0.102880658436214</v>
      </c>
      <c r="AE34" s="681">
        <f>BI35</f>
        <v>0.24691358024691357</v>
      </c>
      <c r="AF34" s="681">
        <f>BJ35</f>
        <v>0.58847736625514402</v>
      </c>
      <c r="AG34" s="690">
        <f>BK35</f>
        <v>2.8806584362139918E-2</v>
      </c>
      <c r="AH34" s="681">
        <f>BL35</f>
        <v>3.292181069958848E-2</v>
      </c>
      <c r="AJ34" s="577" t="s">
        <v>417</v>
      </c>
      <c r="AK34" s="689">
        <f t="shared" ref="AK34:AP34" si="25">BO35</f>
        <v>25</v>
      </c>
      <c r="AL34" s="689">
        <f t="shared" si="25"/>
        <v>60</v>
      </c>
      <c r="AM34" s="689">
        <f t="shared" si="25"/>
        <v>143</v>
      </c>
      <c r="AN34" s="689">
        <f t="shared" si="25"/>
        <v>7</v>
      </c>
      <c r="AO34" s="689">
        <f t="shared" si="25"/>
        <v>8</v>
      </c>
      <c r="AP34" s="689">
        <f t="shared" si="25"/>
        <v>243</v>
      </c>
      <c r="BG34" s="70" t="s">
        <v>433</v>
      </c>
      <c r="BH34" s="71">
        <f t="shared" si="22"/>
        <v>3.125E-2</v>
      </c>
      <c r="BI34" s="72">
        <f t="shared" si="22"/>
        <v>0.25</v>
      </c>
      <c r="BJ34" s="72">
        <f t="shared" si="22"/>
        <v>0.6875</v>
      </c>
      <c r="BK34" s="72">
        <f t="shared" si="22"/>
        <v>3.125E-2</v>
      </c>
      <c r="BL34" s="73">
        <f t="shared" si="22"/>
        <v>0</v>
      </c>
      <c r="BN34" s="108" t="s">
        <v>433</v>
      </c>
      <c r="BO34" s="48">
        <f>+集計・資料①!G44</f>
        <v>1</v>
      </c>
      <c r="BP34" s="68">
        <f>+集計・資料①!H44</f>
        <v>8</v>
      </c>
      <c r="BQ34" s="68">
        <f>+集計・資料①!I44</f>
        <v>22</v>
      </c>
      <c r="BR34" s="68">
        <f>+集計・資料①!J44</f>
        <v>1</v>
      </c>
      <c r="BS34" s="107">
        <f>+集計・資料①!K44</f>
        <v>0</v>
      </c>
      <c r="BT34" s="51">
        <f t="shared" si="24"/>
        <v>32</v>
      </c>
    </row>
    <row r="35" spans="1:72">
      <c r="A35" s="436"/>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437"/>
      <c r="AC35" s="577" t="s">
        <v>418</v>
      </c>
      <c r="AD35" s="681">
        <f>BH34</f>
        <v>3.125E-2</v>
      </c>
      <c r="AE35" s="681">
        <f>BI34</f>
        <v>0.25</v>
      </c>
      <c r="AF35" s="681">
        <f>BJ34</f>
        <v>0.6875</v>
      </c>
      <c r="AG35" s="690">
        <f>BK34</f>
        <v>3.125E-2</v>
      </c>
      <c r="AH35" s="681">
        <f>BL34</f>
        <v>0</v>
      </c>
      <c r="AJ35" s="577" t="s">
        <v>418</v>
      </c>
      <c r="AK35" s="689">
        <f t="shared" ref="AK35:AP35" si="26">BO34</f>
        <v>1</v>
      </c>
      <c r="AL35" s="689">
        <f t="shared" si="26"/>
        <v>8</v>
      </c>
      <c r="AM35" s="689">
        <f t="shared" si="26"/>
        <v>22</v>
      </c>
      <c r="AN35" s="689">
        <f t="shared" si="26"/>
        <v>1</v>
      </c>
      <c r="AO35" s="689">
        <f t="shared" si="26"/>
        <v>0</v>
      </c>
      <c r="AP35" s="689">
        <f t="shared" si="26"/>
        <v>32</v>
      </c>
      <c r="BG35" s="70" t="s">
        <v>434</v>
      </c>
      <c r="BH35" s="71">
        <f t="shared" si="22"/>
        <v>0.102880658436214</v>
      </c>
      <c r="BI35" s="72">
        <f t="shared" si="22"/>
        <v>0.24691358024691357</v>
      </c>
      <c r="BJ35" s="72">
        <f t="shared" si="22"/>
        <v>0.58847736625514402</v>
      </c>
      <c r="BK35" s="72">
        <f t="shared" si="22"/>
        <v>2.8806584362139918E-2</v>
      </c>
      <c r="BL35" s="73">
        <f t="shared" si="22"/>
        <v>3.292181069958848E-2</v>
      </c>
      <c r="BN35" s="108" t="s">
        <v>434</v>
      </c>
      <c r="BO35" s="97">
        <f>+集計・資料①!G46</f>
        <v>25</v>
      </c>
      <c r="BP35" s="74">
        <f>+集計・資料①!H46</f>
        <v>60</v>
      </c>
      <c r="BQ35" s="74">
        <f>+集計・資料①!I46</f>
        <v>143</v>
      </c>
      <c r="BR35" s="74">
        <f>+集計・資料①!J46</f>
        <v>7</v>
      </c>
      <c r="BS35" s="109">
        <f>+集計・資料①!K46</f>
        <v>8</v>
      </c>
      <c r="BT35" s="54">
        <f t="shared" si="24"/>
        <v>243</v>
      </c>
    </row>
    <row r="36" spans="1:72" ht="12" customHeight="1">
      <c r="A36" s="436"/>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437"/>
      <c r="AC36" s="577" t="s">
        <v>419</v>
      </c>
      <c r="AD36" s="681">
        <f>BH33</f>
        <v>0</v>
      </c>
      <c r="AE36" s="681">
        <f>BI33</f>
        <v>0.35714285714285715</v>
      </c>
      <c r="AF36" s="681">
        <f>BJ33</f>
        <v>0.6428571428571429</v>
      </c>
      <c r="AG36" s="690">
        <f>BK33</f>
        <v>0</v>
      </c>
      <c r="AH36" s="681">
        <f>BL33</f>
        <v>0</v>
      </c>
      <c r="AJ36" s="577" t="s">
        <v>419</v>
      </c>
      <c r="AK36" s="689">
        <f t="shared" ref="AK36:AP36" si="27">BO33</f>
        <v>0</v>
      </c>
      <c r="AL36" s="689">
        <f t="shared" si="27"/>
        <v>5</v>
      </c>
      <c r="AM36" s="689">
        <f t="shared" si="27"/>
        <v>9</v>
      </c>
      <c r="AN36" s="689">
        <f t="shared" si="27"/>
        <v>0</v>
      </c>
      <c r="AO36" s="689">
        <f t="shared" si="27"/>
        <v>0</v>
      </c>
      <c r="AP36" s="689">
        <f t="shared" si="27"/>
        <v>14</v>
      </c>
      <c r="AQ36" s="782"/>
      <c r="BG36" s="70" t="s">
        <v>435</v>
      </c>
      <c r="BH36" s="71">
        <f t="shared" si="22"/>
        <v>0.17940199335548174</v>
      </c>
      <c r="BI36" s="72">
        <f t="shared" si="22"/>
        <v>0.20598006644518271</v>
      </c>
      <c r="BJ36" s="72">
        <f t="shared" si="22"/>
        <v>0.57475083056478404</v>
      </c>
      <c r="BK36" s="72">
        <f t="shared" si="22"/>
        <v>2.3255813953488372E-2</v>
      </c>
      <c r="BL36" s="73">
        <f t="shared" si="22"/>
        <v>1.6611295681063124E-2</v>
      </c>
      <c r="BN36" s="108" t="s">
        <v>435</v>
      </c>
      <c r="BO36" s="48">
        <f>+集計・資料①!G48</f>
        <v>54</v>
      </c>
      <c r="BP36" s="68">
        <f>+集計・資料①!H48</f>
        <v>62</v>
      </c>
      <c r="BQ36" s="68">
        <f>+集計・資料①!I48</f>
        <v>173</v>
      </c>
      <c r="BR36" s="68">
        <f>+集計・資料①!J48</f>
        <v>7</v>
      </c>
      <c r="BS36" s="107">
        <f>+集計・資料①!K48</f>
        <v>5</v>
      </c>
      <c r="BT36" s="51">
        <f t="shared" si="24"/>
        <v>301</v>
      </c>
    </row>
    <row r="37" spans="1:72" ht="11.25" thickBot="1">
      <c r="A37" s="436"/>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437"/>
      <c r="AC37" s="577" t="s">
        <v>420</v>
      </c>
      <c r="AD37" s="681">
        <f>BH32</f>
        <v>0.2857142857142857</v>
      </c>
      <c r="AE37" s="681">
        <f>BI32</f>
        <v>0.14285714285714285</v>
      </c>
      <c r="AF37" s="681">
        <f>BJ32</f>
        <v>0.5714285714285714</v>
      </c>
      <c r="AG37" s="757">
        <f>BK32</f>
        <v>0</v>
      </c>
      <c r="AH37" s="681">
        <f>BL32</f>
        <v>0</v>
      </c>
      <c r="AJ37" s="577" t="s">
        <v>420</v>
      </c>
      <c r="AK37" s="689">
        <f t="shared" ref="AK37:AP37" si="28">BO32</f>
        <v>2</v>
      </c>
      <c r="AL37" s="689">
        <f t="shared" si="28"/>
        <v>1</v>
      </c>
      <c r="AM37" s="689">
        <f t="shared" si="28"/>
        <v>4</v>
      </c>
      <c r="AN37" s="689">
        <f t="shared" si="28"/>
        <v>0</v>
      </c>
      <c r="AO37" s="689">
        <f t="shared" si="28"/>
        <v>0</v>
      </c>
      <c r="AP37" s="689">
        <f t="shared" si="28"/>
        <v>7</v>
      </c>
      <c r="AQ37" s="783"/>
      <c r="BG37" s="77" t="s">
        <v>436</v>
      </c>
      <c r="BH37" s="78">
        <f t="shared" si="22"/>
        <v>0.15756302521008403</v>
      </c>
      <c r="BI37" s="56">
        <f t="shared" si="22"/>
        <v>0.13655462184873948</v>
      </c>
      <c r="BJ37" s="56">
        <f t="shared" si="22"/>
        <v>0.5357142857142857</v>
      </c>
      <c r="BK37" s="56">
        <f t="shared" si="22"/>
        <v>7.1428571428571425E-2</v>
      </c>
      <c r="BL37" s="57">
        <f t="shared" si="22"/>
        <v>9.8739495798319324E-2</v>
      </c>
      <c r="BN37" s="110" t="s">
        <v>436</v>
      </c>
      <c r="BO37" s="111">
        <f>+集計・資料①!G50</f>
        <v>75</v>
      </c>
      <c r="BP37" s="112">
        <f>+集計・資料①!H50</f>
        <v>65</v>
      </c>
      <c r="BQ37" s="112">
        <f>+集計・資料①!I50</f>
        <v>255</v>
      </c>
      <c r="BR37" s="112">
        <f>+集計・資料①!J50</f>
        <v>34</v>
      </c>
      <c r="BS37" s="113">
        <f>+集計・資料①!K50</f>
        <v>47</v>
      </c>
      <c r="BT37" s="115">
        <f t="shared" si="24"/>
        <v>476</v>
      </c>
    </row>
    <row r="38" spans="1:72" ht="11.25" thickBot="1">
      <c r="A38" s="436"/>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437"/>
      <c r="AJ38" s="575" t="s">
        <v>556</v>
      </c>
      <c r="AK38" s="689">
        <f t="shared" ref="AK38:AP38" si="29">SUM(AK32:AK37)</f>
        <v>157</v>
      </c>
      <c r="AL38" s="689">
        <f t="shared" si="29"/>
        <v>201</v>
      </c>
      <c r="AM38" s="689">
        <f t="shared" si="29"/>
        <v>606</v>
      </c>
      <c r="AN38" s="689">
        <f t="shared" si="29"/>
        <v>49</v>
      </c>
      <c r="AO38" s="689">
        <f t="shared" si="29"/>
        <v>60</v>
      </c>
      <c r="AP38" s="689">
        <f t="shared" si="29"/>
        <v>1073</v>
      </c>
      <c r="AQ38" s="782"/>
      <c r="BN38" s="33" t="s">
        <v>556</v>
      </c>
      <c r="BO38" s="101">
        <f>+集計・資料①!G52</f>
        <v>157</v>
      </c>
      <c r="BP38" s="82">
        <f>+集計・資料①!H52</f>
        <v>201</v>
      </c>
      <c r="BQ38" s="82">
        <f>+集計・資料①!I52</f>
        <v>606</v>
      </c>
      <c r="BR38" s="82">
        <f>+集計・資料①!J52</f>
        <v>49</v>
      </c>
      <c r="BS38" s="64">
        <f>+集計・資料①!K52</f>
        <v>60</v>
      </c>
      <c r="BT38" s="65">
        <f t="shared" si="24"/>
        <v>1073</v>
      </c>
    </row>
    <row r="39" spans="1:72">
      <c r="A39" s="436"/>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437"/>
      <c r="AQ39" s="783"/>
    </row>
    <row r="40" spans="1:72">
      <c r="A40" s="436"/>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437"/>
      <c r="AE40" s="850"/>
      <c r="AQ40" s="782"/>
      <c r="BI40" s="850"/>
    </row>
    <row r="41" spans="1:72">
      <c r="A41" s="436"/>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437"/>
      <c r="AE41" s="850"/>
      <c r="AQ41" s="783"/>
      <c r="BI41" s="850"/>
    </row>
    <row r="42" spans="1:72">
      <c r="A42" s="436"/>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437"/>
      <c r="AQ42" s="782"/>
    </row>
    <row r="43" spans="1:72">
      <c r="A43" s="436"/>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437"/>
      <c r="AQ43" s="783"/>
    </row>
    <row r="44" spans="1:72">
      <c r="A44" s="436"/>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437"/>
      <c r="AQ44" s="782"/>
    </row>
    <row r="45" spans="1:72">
      <c r="A45" s="436"/>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437"/>
      <c r="AK45" s="86"/>
      <c r="AL45" s="86"/>
      <c r="AM45" s="86"/>
      <c r="AN45" s="86"/>
      <c r="AO45" s="86"/>
      <c r="AP45" s="86"/>
      <c r="AQ45" s="783"/>
      <c r="BO45" s="86"/>
      <c r="BP45" s="86"/>
      <c r="BQ45" s="86"/>
      <c r="BR45" s="86"/>
      <c r="BS45" s="86"/>
      <c r="BT45" s="86"/>
    </row>
    <row r="46" spans="1:72">
      <c r="A46" s="436"/>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437"/>
      <c r="AQ46" s="782"/>
    </row>
    <row r="47" spans="1:72">
      <c r="A47" s="436"/>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437"/>
      <c r="AQ47" s="783"/>
    </row>
    <row r="48" spans="1:72">
      <c r="A48" s="436"/>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437"/>
      <c r="AQ48" s="782"/>
    </row>
    <row r="49" spans="1:44">
      <c r="A49" s="436"/>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437"/>
      <c r="AQ49" s="783"/>
    </row>
    <row r="50" spans="1:44">
      <c r="A50" s="436"/>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437"/>
      <c r="AQ50" s="782"/>
      <c r="AR50" s="782"/>
    </row>
    <row r="51" spans="1:44">
      <c r="A51" s="436"/>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437"/>
      <c r="AQ51" s="783"/>
      <c r="AR51" s="782"/>
    </row>
    <row r="52" spans="1:44">
      <c r="A52" s="436"/>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437"/>
      <c r="AQ52" s="782"/>
      <c r="AR52" s="782"/>
    </row>
    <row r="53" spans="1:44">
      <c r="A53" s="436"/>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437"/>
      <c r="AQ53" s="783"/>
      <c r="AR53" s="782"/>
    </row>
    <row r="54" spans="1:44">
      <c r="A54" s="436"/>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437"/>
      <c r="AQ54" s="782"/>
      <c r="AR54" s="782"/>
    </row>
    <row r="55" spans="1:44">
      <c r="A55" s="436"/>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437"/>
    </row>
    <row r="56" spans="1:44">
      <c r="A56" s="436"/>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437"/>
    </row>
    <row r="57" spans="1:44">
      <c r="A57" s="436"/>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437"/>
    </row>
    <row r="58" spans="1:44">
      <c r="A58" s="436"/>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437"/>
    </row>
    <row r="59" spans="1:44">
      <c r="A59" s="436"/>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437"/>
    </row>
    <row r="60" spans="1:44">
      <c r="A60" s="436"/>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437"/>
    </row>
    <row r="61" spans="1:44">
      <c r="A61" s="436"/>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437"/>
    </row>
    <row r="62" spans="1:44">
      <c r="A62" s="436"/>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437"/>
    </row>
    <row r="63" spans="1:44">
      <c r="A63" s="436"/>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437"/>
    </row>
    <row r="64" spans="1:44">
      <c r="A64" s="436"/>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437"/>
    </row>
    <row r="65" spans="1:27">
      <c r="A65" s="438"/>
      <c r="B65" s="439"/>
      <c r="C65" s="439"/>
      <c r="D65" s="439"/>
      <c r="E65" s="439"/>
      <c r="F65" s="439"/>
      <c r="G65" s="439"/>
      <c r="H65" s="439"/>
      <c r="I65" s="439"/>
      <c r="J65" s="439"/>
      <c r="K65" s="439"/>
      <c r="L65" s="439"/>
      <c r="M65" s="439"/>
      <c r="N65" s="439"/>
      <c r="O65" s="439"/>
      <c r="P65" s="439"/>
      <c r="Q65" s="439"/>
      <c r="R65" s="439"/>
      <c r="S65" s="439"/>
      <c r="T65" s="439"/>
      <c r="U65" s="439"/>
      <c r="V65" s="439"/>
      <c r="W65" s="439"/>
      <c r="X65" s="439"/>
      <c r="Y65" s="439"/>
      <c r="Z65" s="439"/>
      <c r="AA65" s="440"/>
    </row>
  </sheetData>
  <mergeCells count="84">
    <mergeCell ref="BS5:BS6"/>
    <mergeCell ref="BT5:BT6"/>
    <mergeCell ref="BP5:BP6"/>
    <mergeCell ref="BQ5:BQ6"/>
    <mergeCell ref="BR5:BR6"/>
    <mergeCell ref="BO5:BO6"/>
    <mergeCell ref="V1:AA1"/>
    <mergeCell ref="BH5:BH6"/>
    <mergeCell ref="BK5:BK6"/>
    <mergeCell ref="BN5:BN6"/>
    <mergeCell ref="AG5:AG6"/>
    <mergeCell ref="AH5:AH6"/>
    <mergeCell ref="AJ5:AJ6"/>
    <mergeCell ref="AK5:AK6"/>
    <mergeCell ref="AL5:AL6"/>
    <mergeCell ref="AO5:AO6"/>
    <mergeCell ref="A1:B1"/>
    <mergeCell ref="BL5:BL6"/>
    <mergeCell ref="BK11:BK12"/>
    <mergeCell ref="BJ5:BJ6"/>
    <mergeCell ref="BI5:BI6"/>
    <mergeCell ref="B3:L15"/>
    <mergeCell ref="AC5:AC6"/>
    <mergeCell ref="AD5:AD6"/>
    <mergeCell ref="AE5:AE6"/>
    <mergeCell ref="AF5:AF6"/>
    <mergeCell ref="AP5:AP6"/>
    <mergeCell ref="BG5:BG6"/>
    <mergeCell ref="AN5:AN6"/>
    <mergeCell ref="AM5:AM6"/>
    <mergeCell ref="AG11:AG12"/>
    <mergeCell ref="AH11:AH12"/>
    <mergeCell ref="BR11:BR12"/>
    <mergeCell ref="BS11:BS12"/>
    <mergeCell ref="BT11:BT12"/>
    <mergeCell ref="BN30:BN31"/>
    <mergeCell ref="BO30:BO31"/>
    <mergeCell ref="BP30:BP31"/>
    <mergeCell ref="BQ30:BQ31"/>
    <mergeCell ref="BR30:BR31"/>
    <mergeCell ref="BS30:BS31"/>
    <mergeCell ref="BT30:BT31"/>
    <mergeCell ref="BO11:BO12"/>
    <mergeCell ref="BP11:BP12"/>
    <mergeCell ref="BQ11:BQ12"/>
    <mergeCell ref="BN11:BN12"/>
    <mergeCell ref="BL30:BL31"/>
    <mergeCell ref="BK30:BK31"/>
    <mergeCell ref="BJ30:BJ31"/>
    <mergeCell ref="BI30:BI31"/>
    <mergeCell ref="BL11:BL12"/>
    <mergeCell ref="BI11:BI12"/>
    <mergeCell ref="BJ11:BJ12"/>
    <mergeCell ref="BI40:BI41"/>
    <mergeCell ref="AL11:AL12"/>
    <mergeCell ref="AO11:AO12"/>
    <mergeCell ref="AP11:AP12"/>
    <mergeCell ref="BG11:BG12"/>
    <mergeCell ref="BG30:BG31"/>
    <mergeCell ref="AP30:AP31"/>
    <mergeCell ref="AO30:AO31"/>
    <mergeCell ref="AN30:AN31"/>
    <mergeCell ref="AN11:AN12"/>
    <mergeCell ref="BH11:BH12"/>
    <mergeCell ref="AM11:AM12"/>
    <mergeCell ref="AM30:AM31"/>
    <mergeCell ref="BH30:BH31"/>
    <mergeCell ref="AR15:BC27"/>
    <mergeCell ref="AE40:AE41"/>
    <mergeCell ref="AL30:AL31"/>
    <mergeCell ref="AC11:AC12"/>
    <mergeCell ref="AD11:AD12"/>
    <mergeCell ref="AC30:AC31"/>
    <mergeCell ref="AD30:AD31"/>
    <mergeCell ref="AK11:AK12"/>
    <mergeCell ref="AF30:AF31"/>
    <mergeCell ref="AG30:AG31"/>
    <mergeCell ref="AH30:AH31"/>
    <mergeCell ref="AE30:AE31"/>
    <mergeCell ref="AJ30:AJ31"/>
    <mergeCell ref="AK30:AK31"/>
    <mergeCell ref="AE11:AE12"/>
    <mergeCell ref="AF11:AF12"/>
    <mergeCell ref="AJ11:AJ12"/>
  </mergeCells>
  <phoneticPr fontId="4"/>
  <conditionalFormatting sqref="AG13:AG24">
    <cfRule type="top10" dxfId="45" priority="2" rank="1"/>
  </conditionalFormatting>
  <printOptions horizontalCentered="1" verticalCentered="1"/>
  <pageMargins left="0.39370078740157483" right="0.39370078740157483" top="0.39370078740157483" bottom="0.39370078740157483" header="0.51181102362204722" footer="0.51181102362204722"/>
  <pageSetup paperSize="9" scale="96" orientation="portrait" r:id="rId1"/>
  <headerFooter alignWithMargins="0"/>
  <colBreaks count="2" manualBreakCount="2">
    <brk id="27" max="66" man="1"/>
    <brk id="57"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業種リスト!$A$2:$A$14</xm:f>
          </x14:formula1>
          <xm:sqref>AT6:AV6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6">
    <tabColor theme="9" tint="0.59999389629810485"/>
  </sheetPr>
  <dimension ref="A1:BP64"/>
  <sheetViews>
    <sheetView showGridLines="0" view="pageBreakPreview" topLeftCell="A10" zoomScale="90" zoomScaleNormal="100" zoomScaleSheetLayoutView="90" workbookViewId="0">
      <selection activeCell="B3" sqref="B3:J11"/>
    </sheetView>
  </sheetViews>
  <sheetFormatPr defaultColWidth="10.28515625" defaultRowHeight="10.5"/>
  <cols>
    <col min="1" max="27" width="3.5703125" style="26" customWidth="1"/>
    <col min="28" max="28" width="1.85546875" style="26" customWidth="1"/>
    <col min="29" max="29" width="16.28515625" style="26" customWidth="1"/>
    <col min="30" max="36" width="10.85546875" style="26" customWidth="1"/>
    <col min="37" max="37" width="15.85546875" style="336" bestFit="1" customWidth="1"/>
    <col min="38" max="38" width="7.140625" style="336" bestFit="1" customWidth="1"/>
    <col min="39" max="39" width="5.42578125" style="336" bestFit="1" customWidth="1"/>
    <col min="40" max="41" width="7.140625" style="336" bestFit="1" customWidth="1"/>
    <col min="42" max="42" width="8.28515625" style="336" bestFit="1" customWidth="1"/>
    <col min="43" max="43" width="5.42578125" style="336" bestFit="1" customWidth="1"/>
    <col min="44" max="51" width="5.42578125" style="336" customWidth="1"/>
    <col min="52" max="52" width="1.85546875" style="26" customWidth="1"/>
    <col min="53" max="53" width="14.85546875" style="26" customWidth="1"/>
    <col min="54" max="59" width="9.85546875" style="26" customWidth="1"/>
    <col min="60" max="60" width="6.85546875" style="26" bestFit="1" customWidth="1"/>
    <col min="61" max="61" width="15.140625" style="26" customWidth="1"/>
    <col min="62" max="68" width="9.85546875" style="26" customWidth="1"/>
    <col min="69" max="16384" width="10.28515625" style="26"/>
  </cols>
  <sheetData>
    <row r="1" spans="1:59" ht="21" customHeight="1" thickBot="1">
      <c r="A1" s="846">
        <v>29</v>
      </c>
      <c r="B1" s="846"/>
      <c r="C1" s="495" t="s">
        <v>576</v>
      </c>
      <c r="D1" s="495"/>
      <c r="E1" s="495"/>
      <c r="F1" s="495"/>
      <c r="G1" s="495"/>
      <c r="H1" s="495"/>
      <c r="I1" s="495"/>
      <c r="J1" s="505"/>
      <c r="K1" s="495"/>
      <c r="L1" s="495"/>
      <c r="M1" s="495"/>
      <c r="N1" s="495"/>
      <c r="O1" s="495"/>
      <c r="P1" s="495"/>
      <c r="Q1" s="495"/>
      <c r="R1" s="495"/>
      <c r="S1" s="495"/>
      <c r="T1" s="495"/>
      <c r="U1" s="495"/>
      <c r="V1" s="847" t="s">
        <v>525</v>
      </c>
      <c r="W1" s="847"/>
      <c r="X1" s="847"/>
      <c r="Y1" s="847"/>
      <c r="Z1" s="847"/>
      <c r="AA1" s="847"/>
      <c r="AC1" s="26" t="s">
        <v>462</v>
      </c>
      <c r="BA1" s="26" t="s">
        <v>258</v>
      </c>
    </row>
    <row r="2" spans="1:59" ht="12" customHeight="1">
      <c r="AG2" s="604"/>
    </row>
    <row r="3" spans="1:59" ht="12.75" thickBot="1">
      <c r="B3" s="848" t="s">
        <v>851</v>
      </c>
      <c r="C3" s="879"/>
      <c r="D3" s="879"/>
      <c r="E3" s="879"/>
      <c r="F3" s="879"/>
      <c r="G3" s="879"/>
      <c r="H3" s="879"/>
      <c r="I3" s="879"/>
      <c r="J3" s="879"/>
      <c r="K3" s="506"/>
      <c r="L3" s="507"/>
      <c r="M3" s="434"/>
      <c r="N3" s="444"/>
      <c r="O3" s="444"/>
      <c r="P3" s="444"/>
      <c r="Q3" s="444"/>
      <c r="R3" s="444"/>
      <c r="S3" s="444"/>
      <c r="T3" s="444"/>
      <c r="U3" s="444"/>
      <c r="V3" s="444"/>
      <c r="W3" s="444"/>
      <c r="X3" s="444"/>
      <c r="Y3" s="444"/>
      <c r="Z3" s="444"/>
      <c r="AA3" s="445"/>
      <c r="AC3" s="26" t="s">
        <v>602</v>
      </c>
      <c r="AL3" s="336" t="s">
        <v>690</v>
      </c>
      <c r="BA3" s="26" t="s">
        <v>602</v>
      </c>
    </row>
    <row r="4" spans="1:59" ht="27.75" thickBot="1">
      <c r="B4" s="879"/>
      <c r="C4" s="879"/>
      <c r="D4" s="879"/>
      <c r="E4" s="879"/>
      <c r="F4" s="879"/>
      <c r="G4" s="879"/>
      <c r="H4" s="879"/>
      <c r="I4" s="879"/>
      <c r="J4" s="879"/>
      <c r="K4" s="506"/>
      <c r="L4" s="508"/>
      <c r="M4" s="87"/>
      <c r="N4" s="118"/>
      <c r="O4" s="118"/>
      <c r="P4" s="118"/>
      <c r="Q4" s="118"/>
      <c r="R4" s="118"/>
      <c r="S4" s="118"/>
      <c r="T4" s="118"/>
      <c r="U4" s="118"/>
      <c r="V4" s="118"/>
      <c r="W4" s="118"/>
      <c r="X4" s="118"/>
      <c r="Y4" s="118"/>
      <c r="Z4" s="118"/>
      <c r="AA4" s="447"/>
      <c r="AC4" s="582" t="s">
        <v>550</v>
      </c>
      <c r="AD4" s="714" t="s">
        <v>389</v>
      </c>
      <c r="AE4" s="714" t="s">
        <v>214</v>
      </c>
      <c r="AF4" s="714" t="s">
        <v>215</v>
      </c>
      <c r="AG4" s="715" t="s">
        <v>216</v>
      </c>
      <c r="AH4" s="583" t="s">
        <v>217</v>
      </c>
      <c r="AI4" s="575" t="s">
        <v>557</v>
      </c>
      <c r="AL4" s="336" t="str">
        <f>CONCATENATE("変形労働時間制の有無について、何らかの制度を導入している事業所は全体で",TEXT(SUM(AD5:AG5),"0.0％"),"となった。")</f>
        <v>変形労働時間制の有無について、何らかの制度を導入している事業所は全体で36.3%となった。</v>
      </c>
      <c r="BA4" s="566" t="s">
        <v>550</v>
      </c>
      <c r="BB4" s="572" t="s">
        <v>389</v>
      </c>
      <c r="BC4" s="24" t="s">
        <v>214</v>
      </c>
      <c r="BD4" s="24" t="s">
        <v>215</v>
      </c>
      <c r="BE4" s="571" t="s">
        <v>216</v>
      </c>
      <c r="BF4" s="571" t="s">
        <v>217</v>
      </c>
      <c r="BG4" s="103" t="s">
        <v>557</v>
      </c>
    </row>
    <row r="5" spans="1:59" ht="12.75" thickBot="1">
      <c r="B5" s="879"/>
      <c r="C5" s="879"/>
      <c r="D5" s="879"/>
      <c r="E5" s="879"/>
      <c r="F5" s="879"/>
      <c r="G5" s="879"/>
      <c r="H5" s="879"/>
      <c r="I5" s="879"/>
      <c r="J5" s="879"/>
      <c r="K5" s="506"/>
      <c r="L5" s="508"/>
      <c r="M5" s="87"/>
      <c r="N5" s="118"/>
      <c r="O5" s="118"/>
      <c r="P5" s="118"/>
      <c r="Q5" s="118"/>
      <c r="R5" s="118"/>
      <c r="S5" s="118"/>
      <c r="T5" s="118"/>
      <c r="U5" s="118"/>
      <c r="V5" s="118"/>
      <c r="W5" s="118"/>
      <c r="X5" s="118"/>
      <c r="Y5" s="118"/>
      <c r="Z5" s="118"/>
      <c r="AA5" s="447"/>
      <c r="AC5" s="712" t="s">
        <v>558</v>
      </c>
      <c r="AD5" s="761">
        <f t="shared" ref="AD5:AI5" si="0">BB5</f>
        <v>3.3550792171481825E-2</v>
      </c>
      <c r="AE5" s="761">
        <f t="shared" si="0"/>
        <v>0.10065237651444547</v>
      </c>
      <c r="AF5" s="761">
        <f t="shared" si="0"/>
        <v>0.19291705498602049</v>
      </c>
      <c r="AG5" s="761">
        <f t="shared" si="0"/>
        <v>3.5414725069897485E-2</v>
      </c>
      <c r="AH5" s="713">
        <f t="shared" si="0"/>
        <v>0.5368126747437092</v>
      </c>
      <c r="AI5" s="681">
        <f t="shared" si="0"/>
        <v>0.10065237651444547</v>
      </c>
      <c r="AL5" s="336" t="s">
        <v>691</v>
      </c>
      <c r="AN5" s="779" t="s">
        <v>692</v>
      </c>
      <c r="AO5" s="779" t="s">
        <v>693</v>
      </c>
      <c r="AP5" s="779" t="s">
        <v>694</v>
      </c>
      <c r="AQ5" s="336" t="s">
        <v>695</v>
      </c>
      <c r="BA5" s="31" t="s">
        <v>558</v>
      </c>
      <c r="BB5" s="130">
        <f t="shared" ref="BB5:BG5" si="1">+BB32/$BH32</f>
        <v>3.3550792171481825E-2</v>
      </c>
      <c r="BC5" s="131">
        <f t="shared" si="1"/>
        <v>0.10065237651444547</v>
      </c>
      <c r="BD5" s="131">
        <f t="shared" si="1"/>
        <v>0.19291705498602049</v>
      </c>
      <c r="BE5" s="131">
        <f t="shared" si="1"/>
        <v>3.5414725069897485E-2</v>
      </c>
      <c r="BF5" s="132">
        <f t="shared" si="1"/>
        <v>0.5368126747437092</v>
      </c>
      <c r="BG5" s="133">
        <f t="shared" si="1"/>
        <v>0.10065237651444547</v>
      </c>
    </row>
    <row r="6" spans="1:59" ht="12.75" thickBot="1">
      <c r="B6" s="879"/>
      <c r="C6" s="879"/>
      <c r="D6" s="879"/>
      <c r="E6" s="879"/>
      <c r="F6" s="879"/>
      <c r="G6" s="879"/>
      <c r="H6" s="879"/>
      <c r="I6" s="879"/>
      <c r="J6" s="879"/>
      <c r="K6" s="506"/>
      <c r="L6" s="508"/>
      <c r="M6" s="87"/>
      <c r="N6" s="118"/>
      <c r="O6" s="118"/>
      <c r="P6" s="118"/>
      <c r="Q6" s="118"/>
      <c r="R6" s="118"/>
      <c r="S6" s="118"/>
      <c r="T6" s="118"/>
      <c r="U6" s="118"/>
      <c r="V6" s="118"/>
      <c r="W6" s="118"/>
      <c r="X6" s="118"/>
      <c r="Y6" s="118"/>
      <c r="Z6" s="118"/>
      <c r="AA6" s="447"/>
      <c r="AC6" s="26" t="s">
        <v>603</v>
      </c>
      <c r="AL6" s="336" t="s">
        <v>722</v>
      </c>
      <c r="AN6" s="779" t="s">
        <v>697</v>
      </c>
      <c r="AO6" s="779" t="s">
        <v>715</v>
      </c>
      <c r="AP6" s="779"/>
      <c r="AQ6" s="336" t="s">
        <v>724</v>
      </c>
      <c r="BA6" s="26" t="s">
        <v>603</v>
      </c>
    </row>
    <row r="7" spans="1:59" ht="27.75" thickBot="1">
      <c r="B7" s="879"/>
      <c r="C7" s="879"/>
      <c r="D7" s="879"/>
      <c r="E7" s="879"/>
      <c r="F7" s="879"/>
      <c r="G7" s="879"/>
      <c r="H7" s="879"/>
      <c r="I7" s="879"/>
      <c r="J7" s="879"/>
      <c r="K7" s="506"/>
      <c r="L7" s="508"/>
      <c r="M7" s="87"/>
      <c r="N7" s="118"/>
      <c r="O7" s="118"/>
      <c r="P7" s="118"/>
      <c r="Q7" s="118"/>
      <c r="R7" s="118"/>
      <c r="S7" s="118"/>
      <c r="T7" s="118"/>
      <c r="U7" s="118"/>
      <c r="V7" s="118"/>
      <c r="W7" s="118"/>
      <c r="X7" s="118"/>
      <c r="Y7" s="118"/>
      <c r="Z7" s="118"/>
      <c r="AA7" s="447"/>
      <c r="AC7" s="582" t="s">
        <v>550</v>
      </c>
      <c r="AD7" s="584" t="s">
        <v>389</v>
      </c>
      <c r="AE7" s="584" t="s">
        <v>214</v>
      </c>
      <c r="AF7" s="584" t="s">
        <v>215</v>
      </c>
      <c r="AG7" s="583" t="s">
        <v>216</v>
      </c>
      <c r="AH7" s="583" t="s">
        <v>217</v>
      </c>
      <c r="AI7" s="575" t="s">
        <v>557</v>
      </c>
      <c r="AL7" s="336" t="s">
        <v>726</v>
      </c>
      <c r="AN7" s="779" t="s">
        <v>706</v>
      </c>
      <c r="AO7" s="779" t="s">
        <v>696</v>
      </c>
      <c r="AP7" s="779" t="s">
        <v>715</v>
      </c>
      <c r="AQ7" s="336" t="s">
        <v>725</v>
      </c>
      <c r="BA7" s="582" t="s">
        <v>550</v>
      </c>
      <c r="BB7" s="569" t="s">
        <v>389</v>
      </c>
      <c r="BC7" s="563" t="s">
        <v>214</v>
      </c>
      <c r="BD7" s="563" t="s">
        <v>215</v>
      </c>
      <c r="BE7" s="565" t="s">
        <v>216</v>
      </c>
      <c r="BF7" s="567" t="s">
        <v>217</v>
      </c>
      <c r="BG7" s="103" t="s">
        <v>557</v>
      </c>
    </row>
    <row r="8" spans="1:59" ht="12">
      <c r="B8" s="879"/>
      <c r="C8" s="879"/>
      <c r="D8" s="879"/>
      <c r="E8" s="879"/>
      <c r="F8" s="879"/>
      <c r="G8" s="879"/>
      <c r="H8" s="879"/>
      <c r="I8" s="879"/>
      <c r="J8" s="879"/>
      <c r="K8" s="506"/>
      <c r="L8" s="508"/>
      <c r="M8" s="87"/>
      <c r="N8" s="118"/>
      <c r="O8" s="118"/>
      <c r="P8" s="118"/>
      <c r="Q8" s="118"/>
      <c r="R8" s="118"/>
      <c r="S8" s="118"/>
      <c r="T8" s="118"/>
      <c r="U8" s="118"/>
      <c r="V8" s="118"/>
      <c r="W8" s="118"/>
      <c r="X8" s="118"/>
      <c r="Y8" s="118"/>
      <c r="Z8" s="118"/>
      <c r="AA8" s="447"/>
      <c r="AC8" s="573" t="s">
        <v>403</v>
      </c>
      <c r="AD8" s="681">
        <f t="shared" ref="AD8:AI8" si="2">BB20</f>
        <v>2.643171806167401E-2</v>
      </c>
      <c r="AE8" s="690">
        <f t="shared" si="2"/>
        <v>7.0484581497797363E-2</v>
      </c>
      <c r="AF8" s="761">
        <f t="shared" si="2"/>
        <v>0.31718061674008813</v>
      </c>
      <c r="AG8" s="690">
        <f t="shared" si="2"/>
        <v>1.7621145374449341E-2</v>
      </c>
      <c r="AH8" s="690">
        <f t="shared" si="2"/>
        <v>0.45814977973568283</v>
      </c>
      <c r="AI8" s="681">
        <f t="shared" si="2"/>
        <v>0.11013215859030837</v>
      </c>
      <c r="AJ8" s="760"/>
      <c r="AL8" s="336" t="str">
        <f>CONCATENATE(AL6,AN6,AO6,AP6,AQ6,AL7,AN7,AO7,AP7,AQ7)</f>
        <v>業種別では、「情報通信業」「教育・学習支援業」で変形労働時間制の導入割合が高い。また、「運輸業」「建設業」「教育・学習支援業」で一年単位の変形労働時間制を導入している割合が高い。</v>
      </c>
      <c r="BA8" s="44" t="s">
        <v>557</v>
      </c>
      <c r="BB8" s="90" t="e">
        <f t="shared" ref="BB8:BG20" si="3">+BB35/$BH35</f>
        <v>#DIV/0!</v>
      </c>
      <c r="BC8" s="46" t="e">
        <f t="shared" si="3"/>
        <v>#DIV/0!</v>
      </c>
      <c r="BD8" s="46" t="e">
        <f t="shared" si="3"/>
        <v>#DIV/0!</v>
      </c>
      <c r="BE8" s="46" t="e">
        <f t="shared" si="3"/>
        <v>#DIV/0!</v>
      </c>
      <c r="BF8" s="46" t="e">
        <f t="shared" si="3"/>
        <v>#DIV/0!</v>
      </c>
      <c r="BG8" s="91" t="e">
        <f t="shared" si="3"/>
        <v>#DIV/0!</v>
      </c>
    </row>
    <row r="9" spans="1:59" ht="12">
      <c r="B9" s="879"/>
      <c r="C9" s="879"/>
      <c r="D9" s="879"/>
      <c r="E9" s="879"/>
      <c r="F9" s="879"/>
      <c r="G9" s="879"/>
      <c r="H9" s="879"/>
      <c r="I9" s="879"/>
      <c r="J9" s="879"/>
      <c r="K9" s="506"/>
      <c r="L9" s="508"/>
      <c r="M9" s="87"/>
      <c r="N9" s="118"/>
      <c r="O9" s="118"/>
      <c r="P9" s="118"/>
      <c r="Q9" s="118"/>
      <c r="R9" s="118"/>
      <c r="S9" s="118"/>
      <c r="T9" s="118"/>
      <c r="U9" s="118"/>
      <c r="V9" s="118"/>
      <c r="W9" s="118"/>
      <c r="X9" s="118"/>
      <c r="Y9" s="118"/>
      <c r="Z9" s="118"/>
      <c r="AA9" s="447"/>
      <c r="AC9" s="683" t="s">
        <v>404</v>
      </c>
      <c r="AD9" s="681">
        <f t="shared" ref="AD9:AI9" si="4">BB19</f>
        <v>2.3952095808383235E-2</v>
      </c>
      <c r="AE9" s="690">
        <f t="shared" si="4"/>
        <v>5.9880239520958084E-2</v>
      </c>
      <c r="AF9" s="690">
        <f>BD19</f>
        <v>0.29940119760479039</v>
      </c>
      <c r="AG9" s="690">
        <f t="shared" si="4"/>
        <v>1.1976047904191617E-2</v>
      </c>
      <c r="AH9" s="690">
        <f t="shared" si="4"/>
        <v>0.54491017964071853</v>
      </c>
      <c r="AI9" s="681">
        <f t="shared" si="4"/>
        <v>5.9880239520958084E-2</v>
      </c>
      <c r="AJ9" s="760"/>
      <c r="AL9" s="336" t="s">
        <v>698</v>
      </c>
      <c r="BA9" s="7" t="s">
        <v>544</v>
      </c>
      <c r="BB9" s="96">
        <f t="shared" si="3"/>
        <v>5.6074766355140186E-2</v>
      </c>
      <c r="BC9" s="72">
        <f t="shared" si="3"/>
        <v>0.11214953271028037</v>
      </c>
      <c r="BD9" s="72">
        <f t="shared" si="3"/>
        <v>0.11214953271028037</v>
      </c>
      <c r="BE9" s="72">
        <f t="shared" si="3"/>
        <v>5.6074766355140186E-2</v>
      </c>
      <c r="BF9" s="72">
        <f t="shared" si="3"/>
        <v>0.54205607476635509</v>
      </c>
      <c r="BG9" s="73">
        <f t="shared" si="3"/>
        <v>0.12149532710280374</v>
      </c>
    </row>
    <row r="10" spans="1:59" ht="12">
      <c r="B10" s="879"/>
      <c r="C10" s="879"/>
      <c r="D10" s="879"/>
      <c r="E10" s="879"/>
      <c r="F10" s="879"/>
      <c r="G10" s="879"/>
      <c r="H10" s="879"/>
      <c r="I10" s="879"/>
      <c r="J10" s="879"/>
      <c r="K10" s="506"/>
      <c r="L10" s="508"/>
      <c r="M10" s="87"/>
      <c r="N10" s="118"/>
      <c r="O10" s="118"/>
      <c r="P10" s="118"/>
      <c r="Q10" s="118"/>
      <c r="R10" s="118"/>
      <c r="S10" s="118"/>
      <c r="T10" s="118"/>
      <c r="U10" s="118"/>
      <c r="V10" s="118"/>
      <c r="W10" s="118"/>
      <c r="X10" s="118"/>
      <c r="Y10" s="118"/>
      <c r="Z10" s="118"/>
      <c r="AA10" s="447"/>
      <c r="AC10" s="573" t="s">
        <v>405</v>
      </c>
      <c r="AD10" s="761">
        <f t="shared" ref="AD10:AI10" si="5">BB18</f>
        <v>0.16666666666666666</v>
      </c>
      <c r="AE10" s="690">
        <f t="shared" si="5"/>
        <v>0.16666666666666666</v>
      </c>
      <c r="AF10" s="690">
        <f t="shared" si="5"/>
        <v>0.16666666666666666</v>
      </c>
      <c r="AG10" s="690">
        <f t="shared" si="5"/>
        <v>0.16666666666666666</v>
      </c>
      <c r="AH10" s="690">
        <f t="shared" si="5"/>
        <v>0.33333333333333331</v>
      </c>
      <c r="AI10" s="681">
        <f t="shared" si="5"/>
        <v>0</v>
      </c>
      <c r="AJ10" s="760"/>
      <c r="AL10" s="336" t="s">
        <v>805</v>
      </c>
      <c r="BA10" s="7" t="s">
        <v>545</v>
      </c>
      <c r="BB10" s="96">
        <f t="shared" si="3"/>
        <v>3.2520325203252036E-2</v>
      </c>
      <c r="BC10" s="72">
        <f t="shared" si="3"/>
        <v>5.6910569105691054E-2</v>
      </c>
      <c r="BD10" s="72">
        <f t="shared" si="3"/>
        <v>0.16260162601626016</v>
      </c>
      <c r="BE10" s="72">
        <f t="shared" si="3"/>
        <v>5.6910569105691054E-2</v>
      </c>
      <c r="BF10" s="72">
        <f t="shared" si="3"/>
        <v>0.57723577235772361</v>
      </c>
      <c r="BG10" s="73">
        <f t="shared" si="3"/>
        <v>0.11382113821138211</v>
      </c>
    </row>
    <row r="11" spans="1:59" ht="12.75" customHeight="1">
      <c r="B11" s="879"/>
      <c r="C11" s="879"/>
      <c r="D11" s="879"/>
      <c r="E11" s="879"/>
      <c r="F11" s="879"/>
      <c r="G11" s="879"/>
      <c r="H11" s="879"/>
      <c r="I11" s="879"/>
      <c r="J11" s="879"/>
      <c r="K11" s="506"/>
      <c r="L11" s="508"/>
      <c r="M11" s="87"/>
      <c r="N11" s="118"/>
      <c r="O11" s="118"/>
      <c r="P11" s="118"/>
      <c r="Q11" s="118"/>
      <c r="R11" s="118"/>
      <c r="S11" s="118"/>
      <c r="T11" s="118"/>
      <c r="U11" s="118"/>
      <c r="V11" s="118"/>
      <c r="W11" s="118"/>
      <c r="X11" s="118"/>
      <c r="Y11" s="118"/>
      <c r="Z11" s="118"/>
      <c r="AA11" s="447"/>
      <c r="AC11" s="683" t="s">
        <v>406</v>
      </c>
      <c r="AD11" s="757">
        <f t="shared" ref="AD11:AI11" si="6">BB17</f>
        <v>0</v>
      </c>
      <c r="AE11" s="690">
        <f t="shared" si="6"/>
        <v>0</v>
      </c>
      <c r="AF11" s="761">
        <f t="shared" si="6"/>
        <v>0.53846153846153844</v>
      </c>
      <c r="AG11" s="757">
        <f t="shared" si="6"/>
        <v>0</v>
      </c>
      <c r="AH11" s="690">
        <f t="shared" si="6"/>
        <v>0.46153846153846156</v>
      </c>
      <c r="AI11" s="681">
        <f t="shared" si="6"/>
        <v>0</v>
      </c>
      <c r="AJ11" s="760"/>
      <c r="BA11" s="7" t="s">
        <v>543</v>
      </c>
      <c r="BB11" s="96">
        <f t="shared" si="3"/>
        <v>4.3478260869565216E-2</v>
      </c>
      <c r="BC11" s="72">
        <f t="shared" si="3"/>
        <v>0.13043478260869565</v>
      </c>
      <c r="BD11" s="72">
        <f t="shared" si="3"/>
        <v>0.30434782608695654</v>
      </c>
      <c r="BE11" s="72">
        <f t="shared" si="3"/>
        <v>0.13043478260869565</v>
      </c>
      <c r="BF11" s="72">
        <f t="shared" si="3"/>
        <v>0.34782608695652173</v>
      </c>
      <c r="BG11" s="73">
        <f t="shared" si="3"/>
        <v>4.3478260869565216E-2</v>
      </c>
    </row>
    <row r="12" spans="1:59" ht="12">
      <c r="B12" s="506"/>
      <c r="C12" s="506"/>
      <c r="D12" s="506"/>
      <c r="E12" s="506"/>
      <c r="F12" s="506"/>
      <c r="G12" s="506"/>
      <c r="H12" s="506"/>
      <c r="I12" s="506"/>
      <c r="J12" s="506"/>
      <c r="K12" s="506"/>
      <c r="L12" s="509"/>
      <c r="M12" s="439"/>
      <c r="N12" s="449"/>
      <c r="O12" s="449"/>
      <c r="P12" s="449"/>
      <c r="Q12" s="449"/>
      <c r="R12" s="449"/>
      <c r="S12" s="449"/>
      <c r="T12" s="449"/>
      <c r="U12" s="449"/>
      <c r="V12" s="449"/>
      <c r="W12" s="449"/>
      <c r="X12" s="449"/>
      <c r="Y12" s="449"/>
      <c r="Z12" s="449"/>
      <c r="AA12" s="450"/>
      <c r="AC12" s="573" t="s">
        <v>407</v>
      </c>
      <c r="AD12" s="681">
        <f t="shared" ref="AD12:AI12" si="7">BB16</f>
        <v>2.6315789473684209E-2</v>
      </c>
      <c r="AE12" s="690">
        <f t="shared" si="7"/>
        <v>6.8421052631578952E-2</v>
      </c>
      <c r="AF12" s="690">
        <f t="shared" si="7"/>
        <v>0.15263157894736842</v>
      </c>
      <c r="AG12" s="690">
        <f t="shared" si="7"/>
        <v>4.2105263157894736E-2</v>
      </c>
      <c r="AH12" s="690">
        <f t="shared" si="7"/>
        <v>0.59473684210526312</v>
      </c>
      <c r="AI12" s="681">
        <f t="shared" si="7"/>
        <v>0.11578947368421053</v>
      </c>
      <c r="AJ12" s="760"/>
      <c r="BA12" s="7" t="s">
        <v>542</v>
      </c>
      <c r="BB12" s="96">
        <f t="shared" si="3"/>
        <v>0.06</v>
      </c>
      <c r="BC12" s="72">
        <f t="shared" si="3"/>
        <v>0.24666666666666667</v>
      </c>
      <c r="BD12" s="72">
        <f t="shared" si="3"/>
        <v>3.3333333333333333E-2</v>
      </c>
      <c r="BE12" s="72">
        <f t="shared" si="3"/>
        <v>0.02</v>
      </c>
      <c r="BF12" s="72">
        <f t="shared" si="3"/>
        <v>0.54666666666666663</v>
      </c>
      <c r="BG12" s="73">
        <f t="shared" si="3"/>
        <v>9.3333333333333338E-2</v>
      </c>
    </row>
    <row r="13" spans="1:59">
      <c r="AC13" s="683" t="s">
        <v>408</v>
      </c>
      <c r="AD13" s="681">
        <f t="shared" ref="AD13:AI13" si="8">BB15</f>
        <v>0</v>
      </c>
      <c r="AE13" s="690">
        <f t="shared" si="8"/>
        <v>6.25E-2</v>
      </c>
      <c r="AF13" s="690">
        <f t="shared" si="8"/>
        <v>6.25E-2</v>
      </c>
      <c r="AG13" s="690">
        <f t="shared" si="8"/>
        <v>0.1875</v>
      </c>
      <c r="AH13" s="690">
        <f t="shared" si="8"/>
        <v>0.5625</v>
      </c>
      <c r="AI13" s="681">
        <f t="shared" si="8"/>
        <v>0.125</v>
      </c>
      <c r="AJ13" s="760"/>
      <c r="BA13" s="7" t="s">
        <v>541</v>
      </c>
      <c r="BB13" s="96">
        <f t="shared" si="3"/>
        <v>0</v>
      </c>
      <c r="BC13" s="72">
        <f t="shared" si="3"/>
        <v>0.21212121212121213</v>
      </c>
      <c r="BD13" s="72">
        <f t="shared" si="3"/>
        <v>9.0909090909090912E-2</v>
      </c>
      <c r="BE13" s="72">
        <f t="shared" si="3"/>
        <v>3.0303030303030304E-2</v>
      </c>
      <c r="BF13" s="72">
        <f t="shared" si="3"/>
        <v>0.60606060606060608</v>
      </c>
      <c r="BG13" s="73">
        <f t="shared" si="3"/>
        <v>6.0606060606060608E-2</v>
      </c>
    </row>
    <row r="14" spans="1:59" ht="12">
      <c r="A14" s="433"/>
      <c r="B14" s="434"/>
      <c r="C14" s="434"/>
      <c r="D14" s="434"/>
      <c r="E14" s="434"/>
      <c r="F14" s="434"/>
      <c r="G14" s="434"/>
      <c r="H14" s="434"/>
      <c r="I14" s="434"/>
      <c r="J14" s="434"/>
      <c r="K14" s="434"/>
      <c r="L14" s="434"/>
      <c r="M14" s="434"/>
      <c r="N14" s="434"/>
      <c r="O14" s="434"/>
      <c r="P14" s="434"/>
      <c r="Q14" s="434"/>
      <c r="R14" s="434"/>
      <c r="S14" s="434"/>
      <c r="T14" s="434"/>
      <c r="U14" s="434"/>
      <c r="V14" s="434"/>
      <c r="W14" s="434"/>
      <c r="X14" s="434"/>
      <c r="Y14" s="434"/>
      <c r="Z14" s="434"/>
      <c r="AA14" s="435"/>
      <c r="AC14" s="573" t="s">
        <v>409</v>
      </c>
      <c r="AD14" s="681">
        <f t="shared" ref="AD14:AI14" si="9">BB14</f>
        <v>0</v>
      </c>
      <c r="AE14" s="690">
        <f t="shared" si="9"/>
        <v>5.5555555555555552E-2</v>
      </c>
      <c r="AF14" s="690">
        <f t="shared" si="9"/>
        <v>0</v>
      </c>
      <c r="AG14" s="690">
        <f t="shared" si="9"/>
        <v>0</v>
      </c>
      <c r="AH14" s="690">
        <f t="shared" si="9"/>
        <v>0.66666666666666663</v>
      </c>
      <c r="AI14" s="681">
        <f t="shared" si="9"/>
        <v>0.27777777777777779</v>
      </c>
      <c r="AJ14" s="760"/>
      <c r="AL14" s="780" t="s">
        <v>699</v>
      </c>
      <c r="AM14" s="781"/>
      <c r="AN14" s="781"/>
      <c r="AO14" s="781"/>
      <c r="AP14" s="781"/>
      <c r="AQ14" s="781"/>
      <c r="AR14" s="781"/>
      <c r="AS14" s="781"/>
      <c r="AT14" s="781"/>
      <c r="AU14" s="781"/>
      <c r="AV14" s="781"/>
      <c r="AW14" s="781"/>
      <c r="BA14" s="7" t="s">
        <v>546</v>
      </c>
      <c r="BB14" s="96">
        <f t="shared" si="3"/>
        <v>0</v>
      </c>
      <c r="BC14" s="72">
        <f t="shared" si="3"/>
        <v>5.5555555555555552E-2</v>
      </c>
      <c r="BD14" s="72">
        <f t="shared" si="3"/>
        <v>0</v>
      </c>
      <c r="BE14" s="72">
        <f t="shared" si="3"/>
        <v>0</v>
      </c>
      <c r="BF14" s="72">
        <f t="shared" si="3"/>
        <v>0.66666666666666663</v>
      </c>
      <c r="BG14" s="73">
        <f t="shared" si="3"/>
        <v>0.27777777777777779</v>
      </c>
    </row>
    <row r="15" spans="1:59">
      <c r="A15" s="436"/>
      <c r="B15" s="87"/>
      <c r="C15" s="87"/>
      <c r="D15" s="87"/>
      <c r="E15" s="87"/>
      <c r="F15" s="87"/>
      <c r="G15" s="87"/>
      <c r="H15" s="87"/>
      <c r="I15" s="87"/>
      <c r="J15" s="87"/>
      <c r="K15" s="87"/>
      <c r="L15" s="87"/>
      <c r="M15" s="87"/>
      <c r="N15" s="87"/>
      <c r="O15" s="87"/>
      <c r="P15" s="87"/>
      <c r="Q15" s="87"/>
      <c r="R15" s="87"/>
      <c r="S15" s="87"/>
      <c r="T15" s="87"/>
      <c r="U15" s="87"/>
      <c r="V15" s="87"/>
      <c r="W15" s="87"/>
      <c r="X15" s="87"/>
      <c r="Y15" s="87"/>
      <c r="Z15" s="87"/>
      <c r="AA15" s="437"/>
      <c r="AC15" s="683" t="s">
        <v>410</v>
      </c>
      <c r="AD15" s="690">
        <f t="shared" ref="AD15:AI15" si="10">BB13</f>
        <v>0</v>
      </c>
      <c r="AE15" s="690">
        <f t="shared" si="10"/>
        <v>0.21212121212121213</v>
      </c>
      <c r="AF15" s="690">
        <f t="shared" si="10"/>
        <v>9.0909090909090912E-2</v>
      </c>
      <c r="AG15" s="690">
        <f t="shared" si="10"/>
        <v>3.0303030303030304E-2</v>
      </c>
      <c r="AH15" s="690">
        <f t="shared" si="10"/>
        <v>0.60606060606060608</v>
      </c>
      <c r="AI15" s="681">
        <f t="shared" si="10"/>
        <v>6.0606060606060608E-2</v>
      </c>
      <c r="AJ15" s="760"/>
      <c r="AL15" s="833" t="str">
        <f>CONCATENATE("　",AL4,CHAR(10),"　",AL8,CHAR(10),"　",AL10)</f>
        <v>　変形労働時間制の有無について、何らかの制度を導入している事業所は全体で36.3%となった。
　業種別では、「情報通信業」「教育・学習支援業」で変形労働時間制の導入割合が高い。また、「運輸業」「建設業」「教育・学習支援業」で一年単位の変形労働時間制を導入している割合が高い。
　規模別では、規模の大きい事業所ほど導入率が高い傾向にある。</v>
      </c>
      <c r="AM15" s="833"/>
      <c r="AN15" s="833"/>
      <c r="AO15" s="833"/>
      <c r="AP15" s="833"/>
      <c r="AQ15" s="833"/>
      <c r="AR15" s="833"/>
      <c r="AS15" s="833"/>
      <c r="AT15" s="833"/>
      <c r="AU15" s="833"/>
      <c r="AV15" s="833"/>
      <c r="AW15" s="833"/>
      <c r="BA15" s="7" t="s">
        <v>540</v>
      </c>
      <c r="BB15" s="96">
        <f t="shared" si="3"/>
        <v>0</v>
      </c>
      <c r="BC15" s="72">
        <f t="shared" si="3"/>
        <v>6.25E-2</v>
      </c>
      <c r="BD15" s="72">
        <f t="shared" si="3"/>
        <v>6.25E-2</v>
      </c>
      <c r="BE15" s="72">
        <f t="shared" si="3"/>
        <v>0.1875</v>
      </c>
      <c r="BF15" s="72">
        <f t="shared" si="3"/>
        <v>0.5625</v>
      </c>
      <c r="BG15" s="73">
        <f t="shared" si="3"/>
        <v>0.125</v>
      </c>
    </row>
    <row r="16" spans="1:59">
      <c r="A16" s="436"/>
      <c r="B16" s="87"/>
      <c r="C16" s="87"/>
      <c r="D16" s="87"/>
      <c r="E16" s="87"/>
      <c r="F16" s="87"/>
      <c r="G16" s="87"/>
      <c r="H16" s="87"/>
      <c r="I16" s="87"/>
      <c r="J16" s="87"/>
      <c r="K16" s="87"/>
      <c r="L16" s="87"/>
      <c r="M16" s="87"/>
      <c r="N16" s="87"/>
      <c r="O16" s="87"/>
      <c r="P16" s="87"/>
      <c r="Q16" s="87"/>
      <c r="R16" s="87"/>
      <c r="S16" s="87"/>
      <c r="T16" s="87"/>
      <c r="U16" s="87"/>
      <c r="V16" s="87"/>
      <c r="W16" s="87"/>
      <c r="X16" s="87"/>
      <c r="Y16" s="87"/>
      <c r="Z16" s="87"/>
      <c r="AA16" s="437"/>
      <c r="AC16" s="573" t="s">
        <v>411</v>
      </c>
      <c r="AD16" s="681">
        <f t="shared" ref="AD16:AI16" si="11">BB12</f>
        <v>0.06</v>
      </c>
      <c r="AE16" s="690">
        <f t="shared" si="11"/>
        <v>0.24666666666666667</v>
      </c>
      <c r="AF16" s="690">
        <f t="shared" si="11"/>
        <v>3.3333333333333333E-2</v>
      </c>
      <c r="AG16" s="690">
        <f t="shared" si="11"/>
        <v>0.02</v>
      </c>
      <c r="AH16" s="690">
        <f t="shared" si="11"/>
        <v>0.54666666666666663</v>
      </c>
      <c r="AI16" s="681">
        <f t="shared" si="11"/>
        <v>9.3333333333333338E-2</v>
      </c>
      <c r="AJ16" s="760"/>
      <c r="AL16" s="833"/>
      <c r="AM16" s="833"/>
      <c r="AN16" s="833"/>
      <c r="AO16" s="833"/>
      <c r="AP16" s="833"/>
      <c r="AQ16" s="833"/>
      <c r="AR16" s="833"/>
      <c r="AS16" s="833"/>
      <c r="AT16" s="833"/>
      <c r="AU16" s="833"/>
      <c r="AV16" s="833"/>
      <c r="AW16" s="833"/>
      <c r="BA16" s="7" t="s">
        <v>539</v>
      </c>
      <c r="BB16" s="96">
        <f t="shared" si="3"/>
        <v>2.6315789473684209E-2</v>
      </c>
      <c r="BC16" s="72">
        <f t="shared" si="3"/>
        <v>6.8421052631578952E-2</v>
      </c>
      <c r="BD16" s="72">
        <f t="shared" si="3"/>
        <v>0.15263157894736842</v>
      </c>
      <c r="BE16" s="72">
        <f t="shared" si="3"/>
        <v>4.2105263157894736E-2</v>
      </c>
      <c r="BF16" s="72">
        <f t="shared" si="3"/>
        <v>0.59473684210526312</v>
      </c>
      <c r="BG16" s="73">
        <f t="shared" si="3"/>
        <v>0.11578947368421053</v>
      </c>
    </row>
    <row r="17" spans="1:68">
      <c r="A17" s="436"/>
      <c r="B17" s="87"/>
      <c r="C17" s="87"/>
      <c r="D17" s="87"/>
      <c r="E17" s="87"/>
      <c r="F17" s="87"/>
      <c r="G17" s="87"/>
      <c r="H17" s="87"/>
      <c r="I17" s="87"/>
      <c r="J17" s="87"/>
      <c r="K17" s="87"/>
      <c r="L17" s="87"/>
      <c r="M17" s="87"/>
      <c r="N17" s="87"/>
      <c r="O17" s="87"/>
      <c r="P17" s="87"/>
      <c r="Q17" s="87"/>
      <c r="R17" s="87"/>
      <c r="S17" s="87"/>
      <c r="T17" s="87"/>
      <c r="U17" s="87"/>
      <c r="V17" s="87"/>
      <c r="W17" s="87"/>
      <c r="X17" s="87"/>
      <c r="Y17" s="87"/>
      <c r="Z17" s="87"/>
      <c r="AA17" s="437"/>
      <c r="AC17" s="683" t="s">
        <v>412</v>
      </c>
      <c r="AD17" s="690">
        <f t="shared" ref="AD17:AI17" si="12">BB11</f>
        <v>4.3478260869565216E-2</v>
      </c>
      <c r="AE17" s="690">
        <f t="shared" si="12"/>
        <v>0.13043478260869565</v>
      </c>
      <c r="AF17" s="761">
        <f t="shared" si="12"/>
        <v>0.30434782608695654</v>
      </c>
      <c r="AG17" s="690">
        <f t="shared" si="12"/>
        <v>0.13043478260869565</v>
      </c>
      <c r="AH17" s="690">
        <f t="shared" si="12"/>
        <v>0.34782608695652173</v>
      </c>
      <c r="AI17" s="681">
        <f t="shared" si="12"/>
        <v>4.3478260869565216E-2</v>
      </c>
      <c r="AJ17" s="760"/>
      <c r="AL17" s="833"/>
      <c r="AM17" s="833"/>
      <c r="AN17" s="833"/>
      <c r="AO17" s="833"/>
      <c r="AP17" s="833"/>
      <c r="AQ17" s="833"/>
      <c r="AR17" s="833"/>
      <c r="AS17" s="833"/>
      <c r="AT17" s="833"/>
      <c r="AU17" s="833"/>
      <c r="AV17" s="833"/>
      <c r="AW17" s="833"/>
      <c r="BA17" s="7" t="s">
        <v>538</v>
      </c>
      <c r="BB17" s="96">
        <f t="shared" si="3"/>
        <v>0</v>
      </c>
      <c r="BC17" s="72">
        <f t="shared" si="3"/>
        <v>0</v>
      </c>
      <c r="BD17" s="72">
        <f t="shared" si="3"/>
        <v>0.53846153846153844</v>
      </c>
      <c r="BE17" s="72">
        <f t="shared" si="3"/>
        <v>0</v>
      </c>
      <c r="BF17" s="72">
        <f t="shared" si="3"/>
        <v>0.46153846153846156</v>
      </c>
      <c r="BG17" s="73">
        <f t="shared" si="3"/>
        <v>0</v>
      </c>
    </row>
    <row r="18" spans="1:68">
      <c r="A18" s="436"/>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437"/>
      <c r="AC18" s="573" t="s">
        <v>413</v>
      </c>
      <c r="AD18" s="681">
        <f t="shared" ref="AD18:AI18" si="13">BB10</f>
        <v>3.2520325203252036E-2</v>
      </c>
      <c r="AE18" s="690">
        <f t="shared" si="13"/>
        <v>5.6910569105691054E-2</v>
      </c>
      <c r="AF18" s="690">
        <f t="shared" si="13"/>
        <v>0.16260162601626016</v>
      </c>
      <c r="AG18" s="690">
        <f t="shared" si="13"/>
        <v>5.6910569105691054E-2</v>
      </c>
      <c r="AH18" s="690">
        <f t="shared" si="13"/>
        <v>0.57723577235772361</v>
      </c>
      <c r="AI18" s="681">
        <f t="shared" si="13"/>
        <v>0.11382113821138211</v>
      </c>
      <c r="AJ18" s="760"/>
      <c r="AL18" s="833"/>
      <c r="AM18" s="833"/>
      <c r="AN18" s="833"/>
      <c r="AO18" s="833"/>
      <c r="AP18" s="833"/>
      <c r="AQ18" s="833"/>
      <c r="AR18" s="833"/>
      <c r="AS18" s="833"/>
      <c r="AT18" s="833"/>
      <c r="AU18" s="833"/>
      <c r="AV18" s="833"/>
      <c r="AW18" s="833"/>
      <c r="BA18" s="7" t="s">
        <v>537</v>
      </c>
      <c r="BB18" s="96">
        <f t="shared" si="3"/>
        <v>0.16666666666666666</v>
      </c>
      <c r="BC18" s="72">
        <f t="shared" si="3"/>
        <v>0.16666666666666666</v>
      </c>
      <c r="BD18" s="72">
        <f t="shared" si="3"/>
        <v>0.16666666666666666</v>
      </c>
      <c r="BE18" s="72">
        <f t="shared" si="3"/>
        <v>0.16666666666666666</v>
      </c>
      <c r="BF18" s="72">
        <f t="shared" si="3"/>
        <v>0.33333333333333331</v>
      </c>
      <c r="BG18" s="73">
        <f t="shared" si="3"/>
        <v>0</v>
      </c>
    </row>
    <row r="19" spans="1:68">
      <c r="A19" s="436"/>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437"/>
      <c r="AC19" s="683" t="s">
        <v>414</v>
      </c>
      <c r="AD19" s="681">
        <f t="shared" ref="AD19:AI19" si="14">BB9</f>
        <v>5.6074766355140186E-2</v>
      </c>
      <c r="AE19" s="690">
        <f t="shared" si="14"/>
        <v>0.11214953271028037</v>
      </c>
      <c r="AF19" s="690">
        <f t="shared" si="14"/>
        <v>0.11214953271028037</v>
      </c>
      <c r="AG19" s="690">
        <f t="shared" si="14"/>
        <v>5.6074766355140186E-2</v>
      </c>
      <c r="AH19" s="690">
        <f t="shared" si="14"/>
        <v>0.54205607476635509</v>
      </c>
      <c r="AI19" s="681">
        <f t="shared" si="14"/>
        <v>0.12149532710280374</v>
      </c>
      <c r="AJ19" s="760"/>
      <c r="AL19" s="833"/>
      <c r="AM19" s="833"/>
      <c r="AN19" s="833"/>
      <c r="AO19" s="833"/>
      <c r="AP19" s="833"/>
      <c r="AQ19" s="833"/>
      <c r="AR19" s="833"/>
      <c r="AS19" s="833"/>
      <c r="AT19" s="833"/>
      <c r="AU19" s="833"/>
      <c r="AV19" s="833"/>
      <c r="AW19" s="833"/>
      <c r="BA19" s="16" t="s">
        <v>547</v>
      </c>
      <c r="BB19" s="96">
        <f t="shared" si="3"/>
        <v>2.3952095808383235E-2</v>
      </c>
      <c r="BC19" s="72">
        <f t="shared" si="3"/>
        <v>5.9880239520958084E-2</v>
      </c>
      <c r="BD19" s="72">
        <f t="shared" si="3"/>
        <v>0.29940119760479039</v>
      </c>
      <c r="BE19" s="72">
        <f t="shared" si="3"/>
        <v>1.1976047904191617E-2</v>
      </c>
      <c r="BF19" s="72">
        <f t="shared" si="3"/>
        <v>0.54491017964071853</v>
      </c>
      <c r="BG19" s="73">
        <f t="shared" si="3"/>
        <v>5.9880239520958084E-2</v>
      </c>
    </row>
    <row r="20" spans="1:68" ht="11.25" thickBot="1">
      <c r="A20" s="436"/>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437"/>
      <c r="AC20" s="573" t="s">
        <v>23</v>
      </c>
      <c r="AD20" s="681" t="e">
        <f t="shared" ref="AD20:AI20" si="15">BB8</f>
        <v>#DIV/0!</v>
      </c>
      <c r="AE20" s="681" t="e">
        <f t="shared" si="15"/>
        <v>#DIV/0!</v>
      </c>
      <c r="AF20" s="681" t="e">
        <f t="shared" si="15"/>
        <v>#DIV/0!</v>
      </c>
      <c r="AG20" s="681" t="e">
        <f t="shared" si="15"/>
        <v>#DIV/0!</v>
      </c>
      <c r="AH20" s="681" t="e">
        <f t="shared" si="15"/>
        <v>#DIV/0!</v>
      </c>
      <c r="AI20" s="681" t="e">
        <f t="shared" si="15"/>
        <v>#DIV/0!</v>
      </c>
      <c r="AL20" s="833"/>
      <c r="AM20" s="833"/>
      <c r="AN20" s="833"/>
      <c r="AO20" s="833"/>
      <c r="AP20" s="833"/>
      <c r="AQ20" s="833"/>
      <c r="AR20" s="833"/>
      <c r="AS20" s="833"/>
      <c r="AT20" s="833"/>
      <c r="AU20" s="833"/>
      <c r="AV20" s="833"/>
      <c r="AW20" s="833"/>
      <c r="BA20" s="20" t="s">
        <v>548</v>
      </c>
      <c r="BB20" s="55">
        <f t="shared" si="3"/>
        <v>2.643171806167401E-2</v>
      </c>
      <c r="BC20" s="56">
        <f t="shared" si="3"/>
        <v>7.0484581497797363E-2</v>
      </c>
      <c r="BD20" s="56">
        <f t="shared" si="3"/>
        <v>0.31718061674008813</v>
      </c>
      <c r="BE20" s="56">
        <f t="shared" si="3"/>
        <v>1.7621145374449341E-2</v>
      </c>
      <c r="BF20" s="56">
        <f t="shared" si="3"/>
        <v>0.45814977973568283</v>
      </c>
      <c r="BG20" s="57">
        <f t="shared" si="3"/>
        <v>0.11013215859030837</v>
      </c>
    </row>
    <row r="21" spans="1:68" ht="11.25" thickBot="1">
      <c r="A21" s="436"/>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437"/>
      <c r="AC21" s="26" t="s">
        <v>604</v>
      </c>
      <c r="AL21" s="833"/>
      <c r="AM21" s="833"/>
      <c r="AN21" s="833"/>
      <c r="AO21" s="833"/>
      <c r="AP21" s="833"/>
      <c r="AQ21" s="833"/>
      <c r="AR21" s="833"/>
      <c r="AS21" s="833"/>
      <c r="AT21" s="833"/>
      <c r="AU21" s="833"/>
      <c r="AV21" s="833"/>
      <c r="AW21" s="833"/>
      <c r="BA21" s="26" t="s">
        <v>604</v>
      </c>
    </row>
    <row r="22" spans="1:68" ht="27.75" thickBot="1">
      <c r="A22" s="436"/>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437"/>
      <c r="AC22" s="575" t="s">
        <v>551</v>
      </c>
      <c r="AD22" s="584" t="s">
        <v>389</v>
      </c>
      <c r="AE22" s="584" t="s">
        <v>214</v>
      </c>
      <c r="AF22" s="584" t="s">
        <v>215</v>
      </c>
      <c r="AG22" s="583" t="s">
        <v>216</v>
      </c>
      <c r="AH22" s="583" t="s">
        <v>217</v>
      </c>
      <c r="AI22" s="575" t="s">
        <v>557</v>
      </c>
      <c r="AJ22" s="87"/>
      <c r="AL22" s="833"/>
      <c r="AM22" s="833"/>
      <c r="AN22" s="833"/>
      <c r="AO22" s="833"/>
      <c r="AP22" s="833"/>
      <c r="AQ22" s="833"/>
      <c r="AR22" s="833"/>
      <c r="AS22" s="833"/>
      <c r="AT22" s="833"/>
      <c r="AU22" s="833"/>
      <c r="AV22" s="833"/>
      <c r="AW22" s="833"/>
      <c r="BA22" s="88" t="s">
        <v>551</v>
      </c>
      <c r="BB22" s="569" t="s">
        <v>389</v>
      </c>
      <c r="BC22" s="563" t="s">
        <v>214</v>
      </c>
      <c r="BD22" s="563" t="s">
        <v>215</v>
      </c>
      <c r="BE22" s="565" t="s">
        <v>216</v>
      </c>
      <c r="BF22" s="567" t="s">
        <v>217</v>
      </c>
      <c r="BG22" s="103" t="s">
        <v>557</v>
      </c>
      <c r="BH22" s="87"/>
    </row>
    <row r="23" spans="1:68">
      <c r="A23" s="436"/>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437"/>
      <c r="AC23" s="577" t="s">
        <v>415</v>
      </c>
      <c r="AD23" s="690">
        <f t="shared" ref="AD23:AI23" si="16">BB28</f>
        <v>2.3109243697478993E-2</v>
      </c>
      <c r="AE23" s="690">
        <f t="shared" si="16"/>
        <v>6.9327731092436978E-2</v>
      </c>
      <c r="AF23" s="690">
        <f t="shared" si="16"/>
        <v>0.10084033613445378</v>
      </c>
      <c r="AG23" s="690">
        <f t="shared" si="16"/>
        <v>4.2016806722689079E-2</v>
      </c>
      <c r="AH23" s="690">
        <f t="shared" si="16"/>
        <v>0.61974789915966388</v>
      </c>
      <c r="AI23" s="690">
        <f t="shared" si="16"/>
        <v>0.14495798319327732</v>
      </c>
      <c r="AL23" s="833"/>
      <c r="AM23" s="833"/>
      <c r="AN23" s="833"/>
      <c r="AO23" s="833"/>
      <c r="AP23" s="833"/>
      <c r="AQ23" s="833"/>
      <c r="AR23" s="833"/>
      <c r="AS23" s="833"/>
      <c r="AT23" s="833"/>
      <c r="AU23" s="833"/>
      <c r="AV23" s="833"/>
      <c r="AW23" s="833"/>
      <c r="BA23" s="67" t="s">
        <v>555</v>
      </c>
      <c r="BB23" s="90">
        <f t="shared" ref="BB23:BG28" si="17">+BB51/$BH51</f>
        <v>0</v>
      </c>
      <c r="BC23" s="46">
        <f t="shared" si="17"/>
        <v>0.7142857142857143</v>
      </c>
      <c r="BD23" s="46">
        <f t="shared" si="17"/>
        <v>0</v>
      </c>
      <c r="BE23" s="46">
        <f t="shared" si="17"/>
        <v>0</v>
      </c>
      <c r="BF23" s="46">
        <f t="shared" si="17"/>
        <v>0.2857142857142857</v>
      </c>
      <c r="BG23" s="91">
        <f t="shared" si="17"/>
        <v>0</v>
      </c>
    </row>
    <row r="24" spans="1:68">
      <c r="A24" s="436"/>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437"/>
      <c r="AC24" s="577" t="s">
        <v>416</v>
      </c>
      <c r="AD24" s="681">
        <f t="shared" ref="AD24:AI24" si="18">BB27</f>
        <v>4.9833887043189369E-2</v>
      </c>
      <c r="AE24" s="681">
        <f t="shared" si="18"/>
        <v>7.6411960132890366E-2</v>
      </c>
      <c r="AF24" s="681">
        <f t="shared" si="18"/>
        <v>0.19601328903654486</v>
      </c>
      <c r="AG24" s="681">
        <f t="shared" si="18"/>
        <v>4.3189368770764118E-2</v>
      </c>
      <c r="AH24" s="681">
        <f t="shared" si="18"/>
        <v>0.5415282392026578</v>
      </c>
      <c r="AI24" s="681">
        <f t="shared" si="18"/>
        <v>9.3023255813953487E-2</v>
      </c>
      <c r="AL24" s="833"/>
      <c r="AM24" s="833"/>
      <c r="AN24" s="833"/>
      <c r="AO24" s="833"/>
      <c r="AP24" s="833"/>
      <c r="AQ24" s="833"/>
      <c r="AR24" s="833"/>
      <c r="AS24" s="833"/>
      <c r="AT24" s="833"/>
      <c r="AU24" s="833"/>
      <c r="AV24" s="833"/>
      <c r="AW24" s="833"/>
      <c r="BA24" s="70" t="s">
        <v>432</v>
      </c>
      <c r="BB24" s="139">
        <f t="shared" si="17"/>
        <v>7.1428571428571425E-2</v>
      </c>
      <c r="BC24" s="140">
        <f t="shared" si="17"/>
        <v>0.14285714285714285</v>
      </c>
      <c r="BD24" s="140">
        <f t="shared" si="17"/>
        <v>0.35714285714285715</v>
      </c>
      <c r="BE24" s="141">
        <f t="shared" si="17"/>
        <v>7.1428571428571425E-2</v>
      </c>
      <c r="BF24" s="141">
        <f t="shared" si="17"/>
        <v>0.35714285714285715</v>
      </c>
      <c r="BG24" s="142">
        <f t="shared" si="17"/>
        <v>0</v>
      </c>
    </row>
    <row r="25" spans="1:68">
      <c r="A25" s="436"/>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437"/>
      <c r="AC25" s="577" t="s">
        <v>417</v>
      </c>
      <c r="AD25" s="681">
        <f t="shared" ref="AD25:AI25" si="19">BB26</f>
        <v>3.292181069958848E-2</v>
      </c>
      <c r="AE25" s="681">
        <f t="shared" si="19"/>
        <v>0.16049382716049382</v>
      </c>
      <c r="AF25" s="681">
        <f t="shared" si="19"/>
        <v>0.34567901234567899</v>
      </c>
      <c r="AG25" s="681">
        <f t="shared" si="19"/>
        <v>1.646090534979424E-2</v>
      </c>
      <c r="AH25" s="681">
        <f t="shared" si="19"/>
        <v>0.40740740740740738</v>
      </c>
      <c r="AI25" s="681">
        <f t="shared" si="19"/>
        <v>3.7037037037037035E-2</v>
      </c>
      <c r="AL25" s="833"/>
      <c r="AM25" s="833"/>
      <c r="AN25" s="833"/>
      <c r="AO25" s="833"/>
      <c r="AP25" s="833"/>
      <c r="AQ25" s="833"/>
      <c r="AR25" s="833"/>
      <c r="AS25" s="833"/>
      <c r="AT25" s="833"/>
      <c r="AU25" s="833"/>
      <c r="AV25" s="833"/>
      <c r="AW25" s="833"/>
      <c r="BA25" s="70" t="s">
        <v>433</v>
      </c>
      <c r="BB25" s="139">
        <f t="shared" si="17"/>
        <v>3.125E-2</v>
      </c>
      <c r="BC25" s="140">
        <f t="shared" si="17"/>
        <v>0.1875</v>
      </c>
      <c r="BD25" s="140">
        <f t="shared" si="17"/>
        <v>0.34375</v>
      </c>
      <c r="BE25" s="141">
        <f t="shared" si="17"/>
        <v>0</v>
      </c>
      <c r="BF25" s="141">
        <f t="shared" si="17"/>
        <v>0.375</v>
      </c>
      <c r="BG25" s="142">
        <f t="shared" si="17"/>
        <v>6.25E-2</v>
      </c>
    </row>
    <row r="26" spans="1:68">
      <c r="A26" s="436"/>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437"/>
      <c r="AC26" s="577" t="s">
        <v>418</v>
      </c>
      <c r="AD26" s="681">
        <f t="shared" ref="AD26:AI26" si="20">BB25</f>
        <v>3.125E-2</v>
      </c>
      <c r="AE26" s="681">
        <f t="shared" si="20"/>
        <v>0.1875</v>
      </c>
      <c r="AF26" s="681">
        <f t="shared" si="20"/>
        <v>0.34375</v>
      </c>
      <c r="AG26" s="681">
        <f t="shared" si="20"/>
        <v>0</v>
      </c>
      <c r="AH26" s="681">
        <f t="shared" si="20"/>
        <v>0.375</v>
      </c>
      <c r="AI26" s="681">
        <f t="shared" si="20"/>
        <v>6.25E-2</v>
      </c>
      <c r="AL26" s="833"/>
      <c r="AM26" s="833"/>
      <c r="AN26" s="833"/>
      <c r="AO26" s="833"/>
      <c r="AP26" s="833"/>
      <c r="AQ26" s="833"/>
      <c r="AR26" s="833"/>
      <c r="AS26" s="833"/>
      <c r="AT26" s="833"/>
      <c r="AU26" s="833"/>
      <c r="AV26" s="833"/>
      <c r="AW26" s="833"/>
      <c r="BA26" s="70" t="s">
        <v>434</v>
      </c>
      <c r="BB26" s="139">
        <f t="shared" si="17"/>
        <v>3.292181069958848E-2</v>
      </c>
      <c r="BC26" s="140">
        <f t="shared" si="17"/>
        <v>0.16049382716049382</v>
      </c>
      <c r="BD26" s="140">
        <f t="shared" si="17"/>
        <v>0.34567901234567899</v>
      </c>
      <c r="BE26" s="141">
        <f t="shared" si="17"/>
        <v>1.646090534979424E-2</v>
      </c>
      <c r="BF26" s="141">
        <f t="shared" si="17"/>
        <v>0.40740740740740738</v>
      </c>
      <c r="BG26" s="142">
        <f t="shared" si="17"/>
        <v>3.7037037037037035E-2</v>
      </c>
    </row>
    <row r="27" spans="1:68">
      <c r="A27" s="436"/>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437"/>
      <c r="AC27" s="577" t="s">
        <v>419</v>
      </c>
      <c r="AD27" s="681">
        <f t="shared" ref="AD27:AI27" si="21">BB24</f>
        <v>7.1428571428571425E-2</v>
      </c>
      <c r="AE27" s="681">
        <f t="shared" si="21"/>
        <v>0.14285714285714285</v>
      </c>
      <c r="AF27" s="681">
        <f t="shared" si="21"/>
        <v>0.35714285714285715</v>
      </c>
      <c r="AG27" s="681">
        <f t="shared" si="21"/>
        <v>7.1428571428571425E-2</v>
      </c>
      <c r="AH27" s="681">
        <f t="shared" si="21"/>
        <v>0.35714285714285715</v>
      </c>
      <c r="AI27" s="681">
        <f t="shared" si="21"/>
        <v>0</v>
      </c>
      <c r="AL27" s="833"/>
      <c r="AM27" s="833"/>
      <c r="AN27" s="833"/>
      <c r="AO27" s="833"/>
      <c r="AP27" s="833"/>
      <c r="AQ27" s="833"/>
      <c r="AR27" s="833"/>
      <c r="AS27" s="833"/>
      <c r="AT27" s="833"/>
      <c r="AU27" s="833"/>
      <c r="AV27" s="833"/>
      <c r="AW27" s="833"/>
      <c r="BA27" s="70" t="s">
        <v>435</v>
      </c>
      <c r="BB27" s="139">
        <f t="shared" si="17"/>
        <v>4.9833887043189369E-2</v>
      </c>
      <c r="BC27" s="140">
        <f t="shared" si="17"/>
        <v>7.6411960132890366E-2</v>
      </c>
      <c r="BD27" s="140">
        <f t="shared" si="17"/>
        <v>0.19601328903654486</v>
      </c>
      <c r="BE27" s="141">
        <f t="shared" si="17"/>
        <v>4.3189368770764118E-2</v>
      </c>
      <c r="BF27" s="141">
        <f t="shared" si="17"/>
        <v>0.5415282392026578</v>
      </c>
      <c r="BG27" s="142">
        <f t="shared" si="17"/>
        <v>9.3023255813953487E-2</v>
      </c>
    </row>
    <row r="28" spans="1:68" ht="11.25" thickBot="1">
      <c r="A28" s="436"/>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437"/>
      <c r="AC28" s="577" t="s">
        <v>420</v>
      </c>
      <c r="AD28" s="681">
        <f t="shared" ref="AD28:AI28" si="22">BB23</f>
        <v>0</v>
      </c>
      <c r="AE28" s="681">
        <f t="shared" si="22"/>
        <v>0.7142857142857143</v>
      </c>
      <c r="AF28" s="681">
        <f t="shared" si="22"/>
        <v>0</v>
      </c>
      <c r="AG28" s="681">
        <f t="shared" si="22"/>
        <v>0</v>
      </c>
      <c r="AH28" s="681">
        <f t="shared" si="22"/>
        <v>0.2857142857142857</v>
      </c>
      <c r="AI28" s="681">
        <f t="shared" si="22"/>
        <v>0</v>
      </c>
      <c r="BA28" s="77" t="s">
        <v>436</v>
      </c>
      <c r="BB28" s="143">
        <f t="shared" si="17"/>
        <v>2.3109243697478993E-2</v>
      </c>
      <c r="BC28" s="144">
        <f t="shared" si="17"/>
        <v>6.9327731092436978E-2</v>
      </c>
      <c r="BD28" s="144">
        <f t="shared" si="17"/>
        <v>0.10084033613445378</v>
      </c>
      <c r="BE28" s="145">
        <f t="shared" si="17"/>
        <v>4.2016806722689079E-2</v>
      </c>
      <c r="BF28" s="145">
        <f t="shared" si="17"/>
        <v>0.61974789915966388</v>
      </c>
      <c r="BG28" s="146">
        <f t="shared" si="17"/>
        <v>0.14495798319327732</v>
      </c>
    </row>
    <row r="29" spans="1:68">
      <c r="A29" s="436"/>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437"/>
    </row>
    <row r="30" spans="1:68" ht="11.25" thickBot="1">
      <c r="A30" s="436"/>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437"/>
      <c r="AC30" s="26" t="s">
        <v>91</v>
      </c>
      <c r="BA30" s="26" t="s">
        <v>91</v>
      </c>
      <c r="BJ30" s="86"/>
      <c r="BK30" s="86"/>
      <c r="BL30" s="86"/>
      <c r="BM30" s="86"/>
      <c r="BN30" s="86"/>
      <c r="BO30" s="86"/>
      <c r="BP30" s="128"/>
    </row>
    <row r="31" spans="1:68" ht="27.75" thickBot="1">
      <c r="A31" s="436"/>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437"/>
      <c r="AC31" s="582" t="s">
        <v>550</v>
      </c>
      <c r="AD31" s="584" t="s">
        <v>389</v>
      </c>
      <c r="AE31" s="584" t="s">
        <v>214</v>
      </c>
      <c r="AF31" s="584" t="s">
        <v>215</v>
      </c>
      <c r="AG31" s="583" t="s">
        <v>216</v>
      </c>
      <c r="AH31" s="583" t="s">
        <v>217</v>
      </c>
      <c r="AI31" s="575" t="s">
        <v>557</v>
      </c>
      <c r="AJ31" s="575" t="s">
        <v>574</v>
      </c>
      <c r="BA31" s="566" t="s">
        <v>550</v>
      </c>
      <c r="BB31" s="569" t="s">
        <v>389</v>
      </c>
      <c r="BC31" s="563" t="s">
        <v>214</v>
      </c>
      <c r="BD31" s="563" t="s">
        <v>215</v>
      </c>
      <c r="BE31" s="565" t="s">
        <v>216</v>
      </c>
      <c r="BF31" s="567" t="s">
        <v>217</v>
      </c>
      <c r="BG31" s="104" t="s">
        <v>557</v>
      </c>
      <c r="BH31" s="88" t="s">
        <v>574</v>
      </c>
      <c r="BJ31" s="87"/>
      <c r="BK31" s="87"/>
      <c r="BL31" s="87"/>
      <c r="BM31" s="87"/>
      <c r="BN31" s="87"/>
      <c r="BO31" s="87"/>
      <c r="BP31" s="87"/>
    </row>
    <row r="32" spans="1:68" ht="11.25" thickBot="1">
      <c r="A32" s="436"/>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437"/>
      <c r="AC32" s="578" t="s">
        <v>549</v>
      </c>
      <c r="AD32" s="689">
        <f t="shared" ref="AD32:AJ32" si="23">BB32</f>
        <v>36</v>
      </c>
      <c r="AE32" s="689">
        <f t="shared" si="23"/>
        <v>108</v>
      </c>
      <c r="AF32" s="689">
        <f t="shared" si="23"/>
        <v>207</v>
      </c>
      <c r="AG32" s="689">
        <f t="shared" si="23"/>
        <v>38</v>
      </c>
      <c r="AH32" s="689">
        <f t="shared" si="23"/>
        <v>576</v>
      </c>
      <c r="AI32" s="689">
        <f t="shared" si="23"/>
        <v>108</v>
      </c>
      <c r="AJ32" s="689">
        <f t="shared" si="23"/>
        <v>1073</v>
      </c>
      <c r="BA32" s="134" t="s">
        <v>549</v>
      </c>
      <c r="BB32" s="38">
        <f>+集計・資料①!AG32</f>
        <v>36</v>
      </c>
      <c r="BC32" s="39">
        <f>+集計・資料①!AH32</f>
        <v>108</v>
      </c>
      <c r="BD32" s="39">
        <f>+集計・資料①!AI32</f>
        <v>207</v>
      </c>
      <c r="BE32" s="39">
        <f>+集計・資料①!AJ32</f>
        <v>38</v>
      </c>
      <c r="BF32" s="40">
        <f>+集計・資料①!AK32</f>
        <v>576</v>
      </c>
      <c r="BG32" s="40">
        <f>+集計・資料①!AL32</f>
        <v>108</v>
      </c>
      <c r="BH32" s="114">
        <f>+集計・資料①!$B$32</f>
        <v>1073</v>
      </c>
      <c r="BO32" s="87"/>
    </row>
    <row r="33" spans="1:67" ht="11.25" thickBot="1">
      <c r="A33" s="436"/>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437"/>
      <c r="AC33" s="26" t="s">
        <v>92</v>
      </c>
      <c r="BA33" s="26" t="s">
        <v>92</v>
      </c>
      <c r="BO33" s="128"/>
    </row>
    <row r="34" spans="1:67" ht="27">
      <c r="A34" s="436"/>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437"/>
      <c r="AC34" s="582" t="s">
        <v>550</v>
      </c>
      <c r="AD34" s="584" t="s">
        <v>389</v>
      </c>
      <c r="AE34" s="584" t="s">
        <v>214</v>
      </c>
      <c r="AF34" s="584" t="s">
        <v>215</v>
      </c>
      <c r="AG34" s="583" t="s">
        <v>216</v>
      </c>
      <c r="AH34" s="583" t="s">
        <v>217</v>
      </c>
      <c r="AI34" s="575" t="s">
        <v>557</v>
      </c>
      <c r="AJ34" s="575" t="s">
        <v>574</v>
      </c>
      <c r="BA34" s="570" t="s">
        <v>550</v>
      </c>
      <c r="BB34" s="568" t="s">
        <v>389</v>
      </c>
      <c r="BC34" s="563" t="s">
        <v>214</v>
      </c>
      <c r="BD34" s="563" t="s">
        <v>215</v>
      </c>
      <c r="BE34" s="565" t="s">
        <v>216</v>
      </c>
      <c r="BF34" s="567" t="s">
        <v>217</v>
      </c>
      <c r="BG34" s="103" t="s">
        <v>557</v>
      </c>
      <c r="BH34" s="88" t="s">
        <v>574</v>
      </c>
    </row>
    <row r="35" spans="1:67">
      <c r="A35" s="436"/>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437"/>
      <c r="AC35" s="573" t="s">
        <v>403</v>
      </c>
      <c r="AD35" s="689">
        <f t="shared" ref="AD35:AJ35" si="24">BB47</f>
        <v>6</v>
      </c>
      <c r="AE35" s="689">
        <f t="shared" si="24"/>
        <v>16</v>
      </c>
      <c r="AF35" s="689">
        <f t="shared" si="24"/>
        <v>72</v>
      </c>
      <c r="AG35" s="689">
        <f t="shared" si="24"/>
        <v>4</v>
      </c>
      <c r="AH35" s="689">
        <f t="shared" si="24"/>
        <v>104</v>
      </c>
      <c r="AI35" s="689">
        <f t="shared" si="24"/>
        <v>25</v>
      </c>
      <c r="AJ35" s="689">
        <f t="shared" si="24"/>
        <v>227</v>
      </c>
      <c r="BA35" s="44" t="s">
        <v>557</v>
      </c>
      <c r="BB35" s="48">
        <f>+集計・資料①!AG6</f>
        <v>0</v>
      </c>
      <c r="BC35" s="68">
        <f>+集計・資料①!AH6</f>
        <v>0</v>
      </c>
      <c r="BD35" s="68">
        <f>+集計・資料①!AI6</f>
        <v>0</v>
      </c>
      <c r="BE35" s="68">
        <f>+集計・資料①!AJ6</f>
        <v>0</v>
      </c>
      <c r="BF35" s="107">
        <f>+集計・資料①!AK6</f>
        <v>0</v>
      </c>
      <c r="BG35" s="107">
        <f>+集計・資料①!AL6</f>
        <v>0</v>
      </c>
      <c r="BH35" s="135">
        <f>+集計・資料①!B6</f>
        <v>0</v>
      </c>
    </row>
    <row r="36" spans="1:67">
      <c r="A36" s="436"/>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437"/>
      <c r="AC36" s="683" t="s">
        <v>404</v>
      </c>
      <c r="AD36" s="689">
        <f t="shared" ref="AD36:AJ36" si="25">BB46</f>
        <v>4</v>
      </c>
      <c r="AE36" s="689">
        <f t="shared" si="25"/>
        <v>10</v>
      </c>
      <c r="AF36" s="689">
        <f t="shared" si="25"/>
        <v>50</v>
      </c>
      <c r="AG36" s="689">
        <f t="shared" si="25"/>
        <v>2</v>
      </c>
      <c r="AH36" s="689">
        <f t="shared" si="25"/>
        <v>91</v>
      </c>
      <c r="AI36" s="689">
        <f t="shared" si="25"/>
        <v>10</v>
      </c>
      <c r="AJ36" s="689">
        <f t="shared" si="25"/>
        <v>167</v>
      </c>
      <c r="AK36" s="782"/>
      <c r="BA36" s="7" t="s">
        <v>544</v>
      </c>
      <c r="BB36" s="48">
        <f>+集計・資料①!AG8</f>
        <v>6</v>
      </c>
      <c r="BC36" s="68">
        <f>+集計・資料①!AH8</f>
        <v>12</v>
      </c>
      <c r="BD36" s="68">
        <f>+集計・資料①!AI8</f>
        <v>12</v>
      </c>
      <c r="BE36" s="68">
        <f>+集計・資料①!AJ8</f>
        <v>6</v>
      </c>
      <c r="BF36" s="107">
        <f>+集計・資料①!AK8</f>
        <v>58</v>
      </c>
      <c r="BG36" s="107">
        <f>+集計・資料①!AL8</f>
        <v>13</v>
      </c>
      <c r="BH36" s="99">
        <f>+集計・資料①!B8</f>
        <v>107</v>
      </c>
    </row>
    <row r="37" spans="1:67">
      <c r="A37" s="436"/>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437"/>
      <c r="AC37" s="573" t="s">
        <v>405</v>
      </c>
      <c r="AD37" s="689">
        <f t="shared" ref="AD37:AJ37" si="26">BB45</f>
        <v>1</v>
      </c>
      <c r="AE37" s="689">
        <f t="shared" si="26"/>
        <v>1</v>
      </c>
      <c r="AF37" s="689">
        <f t="shared" si="26"/>
        <v>1</v>
      </c>
      <c r="AG37" s="689">
        <f t="shared" si="26"/>
        <v>1</v>
      </c>
      <c r="AH37" s="689">
        <f t="shared" si="26"/>
        <v>2</v>
      </c>
      <c r="AI37" s="689">
        <f t="shared" si="26"/>
        <v>0</v>
      </c>
      <c r="AJ37" s="689">
        <f t="shared" si="26"/>
        <v>6</v>
      </c>
      <c r="AK37" s="783"/>
      <c r="BA37" s="7" t="s">
        <v>545</v>
      </c>
      <c r="BB37" s="48">
        <f>+集計・資料①!AG10</f>
        <v>4</v>
      </c>
      <c r="BC37" s="68">
        <f>+集計・資料①!AH10</f>
        <v>7</v>
      </c>
      <c r="BD37" s="68">
        <f>+集計・資料①!AI10</f>
        <v>20</v>
      </c>
      <c r="BE37" s="68">
        <f>+集計・資料①!AJ10</f>
        <v>7</v>
      </c>
      <c r="BF37" s="107">
        <f>+集計・資料①!AK10</f>
        <v>71</v>
      </c>
      <c r="BG37" s="107">
        <f>+集計・資料①!AL10</f>
        <v>14</v>
      </c>
      <c r="BH37" s="99">
        <f>+集計・資料①!B10</f>
        <v>123</v>
      </c>
    </row>
    <row r="38" spans="1:67">
      <c r="A38" s="436"/>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437"/>
      <c r="AC38" s="683" t="s">
        <v>406</v>
      </c>
      <c r="AD38" s="689">
        <f t="shared" ref="AD38:AJ38" si="27">BB44</f>
        <v>0</v>
      </c>
      <c r="AE38" s="689">
        <f t="shared" si="27"/>
        <v>0</v>
      </c>
      <c r="AF38" s="689">
        <f t="shared" si="27"/>
        <v>7</v>
      </c>
      <c r="AG38" s="689">
        <f t="shared" si="27"/>
        <v>0</v>
      </c>
      <c r="AH38" s="689">
        <f t="shared" si="27"/>
        <v>6</v>
      </c>
      <c r="AI38" s="689">
        <f t="shared" si="27"/>
        <v>0</v>
      </c>
      <c r="AJ38" s="689">
        <f t="shared" si="27"/>
        <v>13</v>
      </c>
      <c r="AK38" s="782"/>
      <c r="BA38" s="7" t="s">
        <v>543</v>
      </c>
      <c r="BB38" s="48">
        <f>+集計・資料①!AG12</f>
        <v>1</v>
      </c>
      <c r="BC38" s="68">
        <f>+集計・資料①!AH12</f>
        <v>3</v>
      </c>
      <c r="BD38" s="68">
        <f>+集計・資料①!AI12</f>
        <v>7</v>
      </c>
      <c r="BE38" s="68">
        <f>+集計・資料①!AJ12</f>
        <v>3</v>
      </c>
      <c r="BF38" s="107">
        <f>+集計・資料①!AK12</f>
        <v>8</v>
      </c>
      <c r="BG38" s="107">
        <f>+集計・資料①!AL12</f>
        <v>1</v>
      </c>
      <c r="BH38" s="99">
        <f>+集計・資料①!B12</f>
        <v>23</v>
      </c>
    </row>
    <row r="39" spans="1:67">
      <c r="A39" s="436"/>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437"/>
      <c r="AC39" s="573" t="s">
        <v>407</v>
      </c>
      <c r="AD39" s="689">
        <f t="shared" ref="AD39:AJ39" si="28">BB43</f>
        <v>5</v>
      </c>
      <c r="AE39" s="689">
        <f t="shared" si="28"/>
        <v>13</v>
      </c>
      <c r="AF39" s="689">
        <f t="shared" si="28"/>
        <v>29</v>
      </c>
      <c r="AG39" s="689">
        <f t="shared" si="28"/>
        <v>8</v>
      </c>
      <c r="AH39" s="689">
        <f t="shared" si="28"/>
        <v>113</v>
      </c>
      <c r="AI39" s="689">
        <f t="shared" si="28"/>
        <v>22</v>
      </c>
      <c r="AJ39" s="689">
        <f t="shared" si="28"/>
        <v>190</v>
      </c>
      <c r="AK39" s="783"/>
      <c r="BA39" s="7" t="s">
        <v>542</v>
      </c>
      <c r="BB39" s="48">
        <f>+集計・資料①!AG14</f>
        <v>9</v>
      </c>
      <c r="BC39" s="68">
        <f>+集計・資料①!AH14</f>
        <v>37</v>
      </c>
      <c r="BD39" s="68">
        <f>+集計・資料①!AI14</f>
        <v>5</v>
      </c>
      <c r="BE39" s="68">
        <f>+集計・資料①!AJ14</f>
        <v>3</v>
      </c>
      <c r="BF39" s="107">
        <f>+集計・資料①!AK14</f>
        <v>82</v>
      </c>
      <c r="BG39" s="107">
        <f>+集計・資料①!AL14</f>
        <v>14</v>
      </c>
      <c r="BH39" s="99">
        <f>+集計・資料①!B14</f>
        <v>150</v>
      </c>
    </row>
    <row r="40" spans="1:67">
      <c r="A40" s="436"/>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437"/>
      <c r="AC40" s="683" t="s">
        <v>408</v>
      </c>
      <c r="AD40" s="689">
        <f t="shared" ref="AD40:AJ40" si="29">BB42</f>
        <v>0</v>
      </c>
      <c r="AE40" s="689">
        <f t="shared" si="29"/>
        <v>1</v>
      </c>
      <c r="AF40" s="689">
        <f t="shared" si="29"/>
        <v>1</v>
      </c>
      <c r="AG40" s="689">
        <f t="shared" si="29"/>
        <v>3</v>
      </c>
      <c r="AH40" s="689">
        <f t="shared" si="29"/>
        <v>9</v>
      </c>
      <c r="AI40" s="689">
        <f t="shared" si="29"/>
        <v>2</v>
      </c>
      <c r="AJ40" s="689">
        <f t="shared" si="29"/>
        <v>16</v>
      </c>
      <c r="AK40" s="782"/>
      <c r="BA40" s="7" t="s">
        <v>541</v>
      </c>
      <c r="BB40" s="48">
        <f>+集計・資料①!AG16</f>
        <v>0</v>
      </c>
      <c r="BC40" s="68">
        <f>+集計・資料①!AH16</f>
        <v>7</v>
      </c>
      <c r="BD40" s="68">
        <f>+集計・資料①!AI16</f>
        <v>3</v>
      </c>
      <c r="BE40" s="68">
        <f>+集計・資料①!AJ16</f>
        <v>1</v>
      </c>
      <c r="BF40" s="107">
        <f>+集計・資料①!AK16</f>
        <v>20</v>
      </c>
      <c r="BG40" s="107">
        <f>+集計・資料①!AL16</f>
        <v>2</v>
      </c>
      <c r="BH40" s="99">
        <f>+集計・資料①!B16</f>
        <v>33</v>
      </c>
    </row>
    <row r="41" spans="1:67">
      <c r="A41" s="436"/>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437"/>
      <c r="AC41" s="573" t="s">
        <v>409</v>
      </c>
      <c r="AD41" s="689">
        <f t="shared" ref="AD41:AJ41" si="30">BB41</f>
        <v>0</v>
      </c>
      <c r="AE41" s="689">
        <f t="shared" si="30"/>
        <v>1</v>
      </c>
      <c r="AF41" s="689">
        <f t="shared" si="30"/>
        <v>0</v>
      </c>
      <c r="AG41" s="689">
        <f t="shared" si="30"/>
        <v>0</v>
      </c>
      <c r="AH41" s="689">
        <f t="shared" si="30"/>
        <v>12</v>
      </c>
      <c r="AI41" s="689">
        <f t="shared" si="30"/>
        <v>5</v>
      </c>
      <c r="AJ41" s="689">
        <f t="shared" si="30"/>
        <v>18</v>
      </c>
      <c r="AK41" s="783"/>
      <c r="BA41" s="7" t="s">
        <v>546</v>
      </c>
      <c r="BB41" s="48">
        <f>+集計・資料①!AG18</f>
        <v>0</v>
      </c>
      <c r="BC41" s="68">
        <f>+集計・資料①!AH18</f>
        <v>1</v>
      </c>
      <c r="BD41" s="68">
        <f>+集計・資料①!AI18</f>
        <v>0</v>
      </c>
      <c r="BE41" s="68">
        <f>+集計・資料①!AJ18</f>
        <v>0</v>
      </c>
      <c r="BF41" s="107">
        <f>+集計・資料①!AK18</f>
        <v>12</v>
      </c>
      <c r="BG41" s="107">
        <f>+集計・資料①!AL18</f>
        <v>5</v>
      </c>
      <c r="BH41" s="99">
        <f>+集計・資料①!B18</f>
        <v>18</v>
      </c>
    </row>
    <row r="42" spans="1:67">
      <c r="A42" s="436"/>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437"/>
      <c r="AC42" s="683" t="s">
        <v>410</v>
      </c>
      <c r="AD42" s="689">
        <f t="shared" ref="AD42:AJ42" si="31">BB40</f>
        <v>0</v>
      </c>
      <c r="AE42" s="689">
        <f t="shared" si="31"/>
        <v>7</v>
      </c>
      <c r="AF42" s="689">
        <f t="shared" si="31"/>
        <v>3</v>
      </c>
      <c r="AG42" s="689">
        <f t="shared" si="31"/>
        <v>1</v>
      </c>
      <c r="AH42" s="689">
        <f t="shared" si="31"/>
        <v>20</v>
      </c>
      <c r="AI42" s="689">
        <f t="shared" si="31"/>
        <v>2</v>
      </c>
      <c r="AJ42" s="689">
        <f t="shared" si="31"/>
        <v>33</v>
      </c>
      <c r="AK42" s="782"/>
      <c r="BA42" s="7" t="s">
        <v>540</v>
      </c>
      <c r="BB42" s="48">
        <f>+集計・資料①!AG20</f>
        <v>0</v>
      </c>
      <c r="BC42" s="68">
        <f>+集計・資料①!AH20</f>
        <v>1</v>
      </c>
      <c r="BD42" s="68">
        <f>+集計・資料①!AI20</f>
        <v>1</v>
      </c>
      <c r="BE42" s="68">
        <f>+集計・資料①!AJ20</f>
        <v>3</v>
      </c>
      <c r="BF42" s="107">
        <f>+集計・資料①!AK20</f>
        <v>9</v>
      </c>
      <c r="BG42" s="107">
        <f>+集計・資料①!AL20</f>
        <v>2</v>
      </c>
      <c r="BH42" s="99">
        <f>+集計・資料①!B20</f>
        <v>16</v>
      </c>
    </row>
    <row r="43" spans="1:67">
      <c r="A43" s="436"/>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437"/>
      <c r="AC43" s="573" t="s">
        <v>411</v>
      </c>
      <c r="AD43" s="689">
        <f t="shared" ref="AD43:AJ43" si="32">BB39</f>
        <v>9</v>
      </c>
      <c r="AE43" s="689">
        <f t="shared" si="32"/>
        <v>37</v>
      </c>
      <c r="AF43" s="689">
        <f t="shared" si="32"/>
        <v>5</v>
      </c>
      <c r="AG43" s="689">
        <f t="shared" si="32"/>
        <v>3</v>
      </c>
      <c r="AH43" s="689">
        <f t="shared" si="32"/>
        <v>82</v>
      </c>
      <c r="AI43" s="689">
        <f t="shared" si="32"/>
        <v>14</v>
      </c>
      <c r="AJ43" s="689">
        <f t="shared" si="32"/>
        <v>150</v>
      </c>
      <c r="AK43" s="783"/>
      <c r="BA43" s="7" t="s">
        <v>539</v>
      </c>
      <c r="BB43" s="48">
        <f>+集計・資料①!AG22</f>
        <v>5</v>
      </c>
      <c r="BC43" s="68">
        <f>+集計・資料①!AH22</f>
        <v>13</v>
      </c>
      <c r="BD43" s="68">
        <f>+集計・資料①!AI22</f>
        <v>29</v>
      </c>
      <c r="BE43" s="68">
        <f>+集計・資料①!AJ22</f>
        <v>8</v>
      </c>
      <c r="BF43" s="107">
        <f>+集計・資料①!AK22</f>
        <v>113</v>
      </c>
      <c r="BG43" s="107">
        <f>+集計・資料①!AL22</f>
        <v>22</v>
      </c>
      <c r="BH43" s="99">
        <f>+集計・資料①!B22</f>
        <v>190</v>
      </c>
    </row>
    <row r="44" spans="1:67">
      <c r="A44" s="436"/>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437"/>
      <c r="AC44" s="683" t="s">
        <v>412</v>
      </c>
      <c r="AD44" s="689">
        <f t="shared" ref="AD44:AJ44" si="33">BB38</f>
        <v>1</v>
      </c>
      <c r="AE44" s="689">
        <f t="shared" si="33"/>
        <v>3</v>
      </c>
      <c r="AF44" s="689">
        <f t="shared" si="33"/>
        <v>7</v>
      </c>
      <c r="AG44" s="689">
        <f t="shared" si="33"/>
        <v>3</v>
      </c>
      <c r="AH44" s="689">
        <f t="shared" si="33"/>
        <v>8</v>
      </c>
      <c r="AI44" s="689">
        <f t="shared" si="33"/>
        <v>1</v>
      </c>
      <c r="AJ44" s="689">
        <f t="shared" si="33"/>
        <v>23</v>
      </c>
      <c r="AK44" s="782"/>
      <c r="BA44" s="7" t="s">
        <v>538</v>
      </c>
      <c r="BB44" s="48">
        <f>+集計・資料①!AG24</f>
        <v>0</v>
      </c>
      <c r="BC44" s="68">
        <f>+集計・資料①!AH24</f>
        <v>0</v>
      </c>
      <c r="BD44" s="68">
        <f>+集計・資料①!AI24</f>
        <v>7</v>
      </c>
      <c r="BE44" s="68">
        <f>+集計・資料①!AJ24</f>
        <v>0</v>
      </c>
      <c r="BF44" s="107">
        <f>+集計・資料①!AK24</f>
        <v>6</v>
      </c>
      <c r="BG44" s="107">
        <f>+集計・資料①!AL24</f>
        <v>0</v>
      </c>
      <c r="BH44" s="99">
        <f>+集計・資料①!B24</f>
        <v>13</v>
      </c>
    </row>
    <row r="45" spans="1:67">
      <c r="A45" s="436"/>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437"/>
      <c r="AC45" s="573" t="s">
        <v>413</v>
      </c>
      <c r="AD45" s="689">
        <f t="shared" ref="AD45:AJ45" si="34">BB37</f>
        <v>4</v>
      </c>
      <c r="AE45" s="689">
        <f t="shared" si="34"/>
        <v>7</v>
      </c>
      <c r="AF45" s="689">
        <f t="shared" si="34"/>
        <v>20</v>
      </c>
      <c r="AG45" s="689">
        <f t="shared" si="34"/>
        <v>7</v>
      </c>
      <c r="AH45" s="689">
        <f t="shared" si="34"/>
        <v>71</v>
      </c>
      <c r="AI45" s="689">
        <f t="shared" si="34"/>
        <v>14</v>
      </c>
      <c r="AJ45" s="689">
        <f t="shared" si="34"/>
        <v>123</v>
      </c>
      <c r="AK45" s="783"/>
      <c r="BA45" s="7" t="s">
        <v>537</v>
      </c>
      <c r="BB45" s="48">
        <f>+集計・資料①!AG26</f>
        <v>1</v>
      </c>
      <c r="BC45" s="68">
        <f>+集計・資料①!AH26</f>
        <v>1</v>
      </c>
      <c r="BD45" s="68">
        <f>+集計・資料①!AI26</f>
        <v>1</v>
      </c>
      <c r="BE45" s="68">
        <f>+集計・資料①!AJ26</f>
        <v>1</v>
      </c>
      <c r="BF45" s="107">
        <f>+集計・資料①!AK26</f>
        <v>2</v>
      </c>
      <c r="BG45" s="107">
        <f>+集計・資料①!AL26</f>
        <v>0</v>
      </c>
      <c r="BH45" s="99">
        <f>+集計・資料①!B26</f>
        <v>6</v>
      </c>
    </row>
    <row r="46" spans="1:67">
      <c r="A46" s="436"/>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437"/>
      <c r="AC46" s="683" t="s">
        <v>414</v>
      </c>
      <c r="AD46" s="689">
        <f t="shared" ref="AD46:AJ46" si="35">BB36</f>
        <v>6</v>
      </c>
      <c r="AE46" s="689">
        <f t="shared" si="35"/>
        <v>12</v>
      </c>
      <c r="AF46" s="689">
        <f t="shared" si="35"/>
        <v>12</v>
      </c>
      <c r="AG46" s="689">
        <f t="shared" si="35"/>
        <v>6</v>
      </c>
      <c r="AH46" s="689">
        <f t="shared" si="35"/>
        <v>58</v>
      </c>
      <c r="AI46" s="689">
        <f t="shared" si="35"/>
        <v>13</v>
      </c>
      <c r="AJ46" s="689">
        <f t="shared" si="35"/>
        <v>107</v>
      </c>
      <c r="AK46" s="782"/>
      <c r="BA46" s="16" t="s">
        <v>547</v>
      </c>
      <c r="BB46" s="127">
        <f>+集計・資料①!AG28</f>
        <v>4</v>
      </c>
      <c r="BC46" s="136">
        <f>+集計・資料①!AH28</f>
        <v>10</v>
      </c>
      <c r="BD46" s="136">
        <f>+集計・資料①!AI28</f>
        <v>50</v>
      </c>
      <c r="BE46" s="136">
        <f>+集計・資料①!AJ28</f>
        <v>2</v>
      </c>
      <c r="BF46" s="128">
        <f>+集計・資料①!AK28</f>
        <v>91</v>
      </c>
      <c r="BG46" s="128">
        <f>+集計・資料①!AL28</f>
        <v>10</v>
      </c>
      <c r="BH46" s="99">
        <f>+集計・資料①!B28</f>
        <v>167</v>
      </c>
    </row>
    <row r="47" spans="1:67" ht="11.25" thickBot="1">
      <c r="A47" s="436"/>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437"/>
      <c r="AC47" s="573" t="s">
        <v>23</v>
      </c>
      <c r="AD47" s="689">
        <f t="shared" ref="AD47:AJ47" si="36">BB35</f>
        <v>0</v>
      </c>
      <c r="AE47" s="689">
        <f t="shared" si="36"/>
        <v>0</v>
      </c>
      <c r="AF47" s="689">
        <f t="shared" si="36"/>
        <v>0</v>
      </c>
      <c r="AG47" s="689">
        <f t="shared" si="36"/>
        <v>0</v>
      </c>
      <c r="AH47" s="689">
        <f t="shared" si="36"/>
        <v>0</v>
      </c>
      <c r="AI47" s="689">
        <f t="shared" si="36"/>
        <v>0</v>
      </c>
      <c r="AJ47" s="689">
        <f t="shared" si="36"/>
        <v>0</v>
      </c>
      <c r="AK47" s="783"/>
      <c r="BA47" s="8" t="s">
        <v>548</v>
      </c>
      <c r="BB47" s="58">
        <f>+集計・資料①!AG30</f>
        <v>6</v>
      </c>
      <c r="BC47" s="80">
        <f>+集計・資料①!AH30</f>
        <v>16</v>
      </c>
      <c r="BD47" s="80">
        <f>+集計・資料①!AI30</f>
        <v>72</v>
      </c>
      <c r="BE47" s="80">
        <f>+集計・資料①!AJ30</f>
        <v>4</v>
      </c>
      <c r="BF47" s="137">
        <f>+集計・資料①!AK30</f>
        <v>104</v>
      </c>
      <c r="BG47" s="137">
        <f>+集計・資料①!AL30</f>
        <v>25</v>
      </c>
      <c r="BH47" s="100">
        <f>+集計・資料①!B30</f>
        <v>227</v>
      </c>
    </row>
    <row r="48" spans="1:67" ht="12" thickTop="1" thickBot="1">
      <c r="A48" s="436"/>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437"/>
      <c r="AC48" s="575" t="s">
        <v>556</v>
      </c>
      <c r="AD48" s="689">
        <f>SUM(AD35:AD47)</f>
        <v>36</v>
      </c>
      <c r="AE48" s="689">
        <f t="shared" ref="AE48:AJ48" si="37">SUM(AE35:AE47)</f>
        <v>108</v>
      </c>
      <c r="AF48" s="689">
        <f t="shared" si="37"/>
        <v>207</v>
      </c>
      <c r="AG48" s="689">
        <f t="shared" si="37"/>
        <v>38</v>
      </c>
      <c r="AH48" s="689">
        <f t="shared" si="37"/>
        <v>576</v>
      </c>
      <c r="AI48" s="689">
        <f t="shared" si="37"/>
        <v>108</v>
      </c>
      <c r="AJ48" s="689">
        <f t="shared" si="37"/>
        <v>1073</v>
      </c>
      <c r="AK48" s="782"/>
      <c r="BA48" s="33" t="s">
        <v>556</v>
      </c>
      <c r="BB48" s="101">
        <f>+SUM(BB35:BB47)</f>
        <v>36</v>
      </c>
      <c r="BC48" s="83">
        <f t="shared" ref="BC48:BH48" si="38">+SUM(BC35:BC47)</f>
        <v>108</v>
      </c>
      <c r="BD48" s="83">
        <f t="shared" si="38"/>
        <v>207</v>
      </c>
      <c r="BE48" s="83">
        <f t="shared" si="38"/>
        <v>38</v>
      </c>
      <c r="BF48" s="84">
        <f t="shared" si="38"/>
        <v>576</v>
      </c>
      <c r="BG48" s="84">
        <f t="shared" si="38"/>
        <v>108</v>
      </c>
      <c r="BH48" s="102">
        <f t="shared" si="38"/>
        <v>1073</v>
      </c>
    </row>
    <row r="49" spans="1:60" ht="11.25" thickBot="1">
      <c r="A49" s="436"/>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437"/>
      <c r="AC49" s="26" t="s">
        <v>93</v>
      </c>
      <c r="AD49" s="87"/>
      <c r="AE49" s="87"/>
      <c r="AF49" s="87"/>
      <c r="AK49" s="783"/>
      <c r="BA49" s="26" t="s">
        <v>93</v>
      </c>
      <c r="BB49" s="87"/>
      <c r="BC49" s="87"/>
      <c r="BD49" s="87"/>
    </row>
    <row r="50" spans="1:60" ht="27">
      <c r="A50" s="436"/>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437"/>
      <c r="AC50" s="575" t="s">
        <v>551</v>
      </c>
      <c r="AD50" s="584" t="s">
        <v>389</v>
      </c>
      <c r="AE50" s="584" t="s">
        <v>214</v>
      </c>
      <c r="AF50" s="584" t="s">
        <v>215</v>
      </c>
      <c r="AG50" s="583" t="s">
        <v>216</v>
      </c>
      <c r="AH50" s="583" t="s">
        <v>217</v>
      </c>
      <c r="AI50" s="575" t="s">
        <v>557</v>
      </c>
      <c r="AJ50" s="575" t="s">
        <v>574</v>
      </c>
      <c r="AK50" s="782"/>
      <c r="AL50" s="782"/>
      <c r="BA50" s="88" t="s">
        <v>551</v>
      </c>
      <c r="BB50" s="568" t="s">
        <v>389</v>
      </c>
      <c r="BC50" s="563" t="s">
        <v>214</v>
      </c>
      <c r="BD50" s="563" t="s">
        <v>215</v>
      </c>
      <c r="BE50" s="565" t="s">
        <v>216</v>
      </c>
      <c r="BF50" s="567" t="s">
        <v>217</v>
      </c>
      <c r="BG50" s="104" t="s">
        <v>557</v>
      </c>
      <c r="BH50" s="88" t="s">
        <v>574</v>
      </c>
    </row>
    <row r="51" spans="1:60">
      <c r="A51" s="436"/>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437"/>
      <c r="AC51" s="577" t="s">
        <v>415</v>
      </c>
      <c r="AD51" s="689">
        <f t="shared" ref="AD51:AJ51" si="39">BB56</f>
        <v>11</v>
      </c>
      <c r="AE51" s="689">
        <f t="shared" si="39"/>
        <v>33</v>
      </c>
      <c r="AF51" s="689">
        <f t="shared" si="39"/>
        <v>48</v>
      </c>
      <c r="AG51" s="689">
        <f t="shared" si="39"/>
        <v>20</v>
      </c>
      <c r="AH51" s="689">
        <f t="shared" si="39"/>
        <v>295</v>
      </c>
      <c r="AI51" s="689">
        <f t="shared" si="39"/>
        <v>69</v>
      </c>
      <c r="AJ51" s="689">
        <f t="shared" si="39"/>
        <v>476</v>
      </c>
      <c r="AK51" s="783"/>
      <c r="AL51" s="782"/>
      <c r="BA51" s="67" t="s">
        <v>555</v>
      </c>
      <c r="BB51" s="48">
        <f>+集計・資料①!AG40</f>
        <v>0</v>
      </c>
      <c r="BC51" s="49">
        <f>+集計・資料①!AH40</f>
        <v>5</v>
      </c>
      <c r="BD51" s="49">
        <f>+集計・資料①!AI40</f>
        <v>0</v>
      </c>
      <c r="BE51" s="49">
        <f>+集計・資料①!AJ40</f>
        <v>0</v>
      </c>
      <c r="BF51" s="49">
        <f>+集計・資料①!AK40</f>
        <v>2</v>
      </c>
      <c r="BG51" s="49">
        <f>+集計・資料①!AL40</f>
        <v>0</v>
      </c>
      <c r="BH51" s="95">
        <f>+集計・資料①!B40</f>
        <v>7</v>
      </c>
    </row>
    <row r="52" spans="1:60">
      <c r="A52" s="436"/>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437"/>
      <c r="AC52" s="577" t="s">
        <v>416</v>
      </c>
      <c r="AD52" s="689">
        <f t="shared" ref="AD52:AJ52" si="40">BB55</f>
        <v>15</v>
      </c>
      <c r="AE52" s="689">
        <f t="shared" si="40"/>
        <v>23</v>
      </c>
      <c r="AF52" s="689">
        <f t="shared" si="40"/>
        <v>59</v>
      </c>
      <c r="AG52" s="689">
        <f t="shared" si="40"/>
        <v>13</v>
      </c>
      <c r="AH52" s="689">
        <f t="shared" si="40"/>
        <v>163</v>
      </c>
      <c r="AI52" s="689">
        <f t="shared" si="40"/>
        <v>28</v>
      </c>
      <c r="AJ52" s="689">
        <f t="shared" si="40"/>
        <v>301</v>
      </c>
      <c r="AK52" s="782"/>
      <c r="AL52" s="782"/>
      <c r="BA52" s="70" t="s">
        <v>432</v>
      </c>
      <c r="BB52" s="97">
        <f>+集計・資料①!AG42</f>
        <v>1</v>
      </c>
      <c r="BC52" s="75">
        <f>+集計・資料①!AH42</f>
        <v>2</v>
      </c>
      <c r="BD52" s="75">
        <f>+集計・資料①!AI42</f>
        <v>5</v>
      </c>
      <c r="BE52" s="75">
        <f>+集計・資料①!AJ42</f>
        <v>1</v>
      </c>
      <c r="BF52" s="75">
        <f>+集計・資料①!AK42</f>
        <v>5</v>
      </c>
      <c r="BG52" s="75">
        <f>+集計・資料①!AL42</f>
        <v>0</v>
      </c>
      <c r="BH52" s="99">
        <f>+集計・資料①!B42</f>
        <v>14</v>
      </c>
    </row>
    <row r="53" spans="1:60">
      <c r="A53" s="436"/>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437"/>
      <c r="AC53" s="577" t="s">
        <v>417</v>
      </c>
      <c r="AD53" s="689">
        <f t="shared" ref="AD53:AJ53" si="41">BB54</f>
        <v>8</v>
      </c>
      <c r="AE53" s="689">
        <f t="shared" si="41"/>
        <v>39</v>
      </c>
      <c r="AF53" s="689">
        <f t="shared" si="41"/>
        <v>84</v>
      </c>
      <c r="AG53" s="689">
        <f t="shared" si="41"/>
        <v>4</v>
      </c>
      <c r="AH53" s="689">
        <f t="shared" si="41"/>
        <v>99</v>
      </c>
      <c r="AI53" s="689">
        <f t="shared" si="41"/>
        <v>9</v>
      </c>
      <c r="AJ53" s="689">
        <f t="shared" si="41"/>
        <v>243</v>
      </c>
      <c r="AK53" s="783"/>
      <c r="AL53" s="782"/>
      <c r="BA53" s="70" t="s">
        <v>433</v>
      </c>
      <c r="BB53" s="97">
        <f>+集計・資料①!AG44</f>
        <v>1</v>
      </c>
      <c r="BC53" s="75">
        <f>+集計・資料①!AH44</f>
        <v>6</v>
      </c>
      <c r="BD53" s="75">
        <f>+集計・資料①!AI44</f>
        <v>11</v>
      </c>
      <c r="BE53" s="75">
        <f>+集計・資料①!AJ44</f>
        <v>0</v>
      </c>
      <c r="BF53" s="75">
        <f>+集計・資料①!AK44</f>
        <v>12</v>
      </c>
      <c r="BG53" s="75">
        <f>+集計・資料①!AL44</f>
        <v>2</v>
      </c>
      <c r="BH53" s="99">
        <f>+集計・資料①!B44</f>
        <v>32</v>
      </c>
    </row>
    <row r="54" spans="1:60">
      <c r="A54" s="436"/>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437"/>
      <c r="AC54" s="577" t="s">
        <v>418</v>
      </c>
      <c r="AD54" s="689">
        <f t="shared" ref="AD54:AJ54" si="42">BB53</f>
        <v>1</v>
      </c>
      <c r="AE54" s="689">
        <f t="shared" si="42"/>
        <v>6</v>
      </c>
      <c r="AF54" s="689">
        <f t="shared" si="42"/>
        <v>11</v>
      </c>
      <c r="AG54" s="689">
        <f t="shared" si="42"/>
        <v>0</v>
      </c>
      <c r="AH54" s="689">
        <f t="shared" si="42"/>
        <v>12</v>
      </c>
      <c r="AI54" s="689">
        <f t="shared" si="42"/>
        <v>2</v>
      </c>
      <c r="AJ54" s="689">
        <f t="shared" si="42"/>
        <v>32</v>
      </c>
      <c r="AK54" s="782"/>
      <c r="AL54" s="782"/>
      <c r="BA54" s="70" t="s">
        <v>434</v>
      </c>
      <c r="BB54" s="97">
        <f>+集計・資料①!AG46</f>
        <v>8</v>
      </c>
      <c r="BC54" s="75">
        <f>+集計・資料①!AH46</f>
        <v>39</v>
      </c>
      <c r="BD54" s="75">
        <f>+集計・資料①!AI46</f>
        <v>84</v>
      </c>
      <c r="BE54" s="75">
        <f>+集計・資料①!AJ46</f>
        <v>4</v>
      </c>
      <c r="BF54" s="75">
        <f>+集計・資料①!AK46</f>
        <v>99</v>
      </c>
      <c r="BG54" s="75">
        <f>+集計・資料①!AL46</f>
        <v>9</v>
      </c>
      <c r="BH54" s="99">
        <f>+集計・資料①!B46</f>
        <v>243</v>
      </c>
    </row>
    <row r="55" spans="1:60">
      <c r="A55" s="436"/>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437"/>
      <c r="AC55" s="577" t="s">
        <v>419</v>
      </c>
      <c r="AD55" s="689">
        <f t="shared" ref="AD55:AJ55" si="43">BB52</f>
        <v>1</v>
      </c>
      <c r="AE55" s="689">
        <f t="shared" si="43"/>
        <v>2</v>
      </c>
      <c r="AF55" s="689">
        <f t="shared" si="43"/>
        <v>5</v>
      </c>
      <c r="AG55" s="689">
        <f t="shared" si="43"/>
        <v>1</v>
      </c>
      <c r="AH55" s="689">
        <f t="shared" si="43"/>
        <v>5</v>
      </c>
      <c r="AI55" s="689">
        <f t="shared" si="43"/>
        <v>0</v>
      </c>
      <c r="AJ55" s="689">
        <f t="shared" si="43"/>
        <v>14</v>
      </c>
      <c r="BA55" s="70" t="s">
        <v>435</v>
      </c>
      <c r="BB55" s="97">
        <f>+集計・資料①!AG48</f>
        <v>15</v>
      </c>
      <c r="BC55" s="75">
        <f>+集計・資料①!AH48</f>
        <v>23</v>
      </c>
      <c r="BD55" s="75">
        <f>+集計・資料①!AI48</f>
        <v>59</v>
      </c>
      <c r="BE55" s="75">
        <f>+集計・資料①!AJ48</f>
        <v>13</v>
      </c>
      <c r="BF55" s="75">
        <f>+集計・資料①!AK48</f>
        <v>163</v>
      </c>
      <c r="BG55" s="75">
        <f>+集計・資料①!AL48</f>
        <v>28</v>
      </c>
      <c r="BH55" s="99">
        <f>+集計・資料①!B48</f>
        <v>301</v>
      </c>
    </row>
    <row r="56" spans="1:60" ht="11.25" thickBot="1">
      <c r="A56" s="436"/>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437"/>
      <c r="AC56" s="577" t="s">
        <v>420</v>
      </c>
      <c r="AD56" s="689">
        <f t="shared" ref="AD56:AJ56" si="44">BB51</f>
        <v>0</v>
      </c>
      <c r="AE56" s="689">
        <f t="shared" si="44"/>
        <v>5</v>
      </c>
      <c r="AF56" s="689">
        <f t="shared" si="44"/>
        <v>0</v>
      </c>
      <c r="AG56" s="689">
        <f t="shared" si="44"/>
        <v>0</v>
      </c>
      <c r="AH56" s="689">
        <f t="shared" si="44"/>
        <v>2</v>
      </c>
      <c r="AI56" s="689">
        <f t="shared" si="44"/>
        <v>0</v>
      </c>
      <c r="AJ56" s="689">
        <f t="shared" si="44"/>
        <v>7</v>
      </c>
      <c r="BA56" s="79" t="s">
        <v>436</v>
      </c>
      <c r="BB56" s="58">
        <f>+集計・資料①!AG50</f>
        <v>11</v>
      </c>
      <c r="BC56" s="59">
        <f>+集計・資料①!AH50</f>
        <v>33</v>
      </c>
      <c r="BD56" s="59">
        <f>+集計・資料①!AI50</f>
        <v>48</v>
      </c>
      <c r="BE56" s="59">
        <f>+集計・資料①!AJ50</f>
        <v>20</v>
      </c>
      <c r="BF56" s="59">
        <f>+集計・資料①!AK50</f>
        <v>295</v>
      </c>
      <c r="BG56" s="59">
        <f>+集計・資料①!AL50</f>
        <v>69</v>
      </c>
      <c r="BH56" s="100">
        <f>+集計・資料①!B50</f>
        <v>476</v>
      </c>
    </row>
    <row r="57" spans="1:60" ht="12" thickTop="1" thickBot="1">
      <c r="A57" s="436"/>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437"/>
      <c r="AC57" s="575" t="s">
        <v>556</v>
      </c>
      <c r="AD57" s="689">
        <f t="shared" ref="AD57:AJ57" si="45">+SUM(AD51:AD56)</f>
        <v>36</v>
      </c>
      <c r="AE57" s="689">
        <f t="shared" si="45"/>
        <v>108</v>
      </c>
      <c r="AF57" s="689">
        <f t="shared" si="45"/>
        <v>207</v>
      </c>
      <c r="AG57" s="689">
        <f t="shared" si="45"/>
        <v>38</v>
      </c>
      <c r="AH57" s="689">
        <f t="shared" si="45"/>
        <v>576</v>
      </c>
      <c r="AI57" s="689">
        <f t="shared" si="45"/>
        <v>108</v>
      </c>
      <c r="AJ57" s="689">
        <f t="shared" si="45"/>
        <v>1073</v>
      </c>
      <c r="BA57" s="37" t="s">
        <v>556</v>
      </c>
      <c r="BB57" s="101">
        <f t="shared" ref="BB57:BG57" si="46">+SUM(BB51:BB56)</f>
        <v>36</v>
      </c>
      <c r="BC57" s="83">
        <f t="shared" si="46"/>
        <v>108</v>
      </c>
      <c r="BD57" s="83">
        <f t="shared" si="46"/>
        <v>207</v>
      </c>
      <c r="BE57" s="83">
        <f t="shared" si="46"/>
        <v>38</v>
      </c>
      <c r="BF57" s="83">
        <f t="shared" si="46"/>
        <v>576</v>
      </c>
      <c r="BG57" s="83">
        <f t="shared" si="46"/>
        <v>108</v>
      </c>
      <c r="BH57" s="102">
        <f>+集計・資料①!B52</f>
        <v>1073</v>
      </c>
    </row>
    <row r="58" spans="1:60">
      <c r="A58" s="436"/>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437"/>
    </row>
    <row r="59" spans="1:60">
      <c r="A59" s="436"/>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437"/>
    </row>
    <row r="60" spans="1:60">
      <c r="A60" s="436"/>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437"/>
    </row>
    <row r="61" spans="1:60">
      <c r="A61" s="436"/>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437"/>
    </row>
    <row r="62" spans="1:60">
      <c r="A62" s="436"/>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437"/>
    </row>
    <row r="63" spans="1:60">
      <c r="A63" s="436"/>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437"/>
    </row>
    <row r="64" spans="1:60">
      <c r="A64" s="438"/>
      <c r="B64" s="439"/>
      <c r="C64" s="439"/>
      <c r="D64" s="439"/>
      <c r="E64" s="439"/>
      <c r="F64" s="439"/>
      <c r="G64" s="439"/>
      <c r="H64" s="439"/>
      <c r="I64" s="439"/>
      <c r="J64" s="439"/>
      <c r="K64" s="439"/>
      <c r="L64" s="439"/>
      <c r="M64" s="439"/>
      <c r="N64" s="439"/>
      <c r="O64" s="439"/>
      <c r="P64" s="439"/>
      <c r="Q64" s="439"/>
      <c r="R64" s="439"/>
      <c r="S64" s="439"/>
      <c r="T64" s="439"/>
      <c r="U64" s="439"/>
      <c r="V64" s="439"/>
      <c r="W64" s="439"/>
      <c r="X64" s="439"/>
      <c r="Y64" s="439"/>
      <c r="Z64" s="439"/>
      <c r="AA64" s="440"/>
    </row>
  </sheetData>
  <mergeCells count="4">
    <mergeCell ref="A1:B1"/>
    <mergeCell ref="V1:AA1"/>
    <mergeCell ref="B3:J11"/>
    <mergeCell ref="AL15:AW27"/>
  </mergeCells>
  <phoneticPr fontId="4"/>
  <conditionalFormatting sqref="AF10:AF19">
    <cfRule type="expression" dxfId="44" priority="3">
      <formula>$AF10&gt;0.3</formula>
    </cfRule>
  </conditionalFormatting>
  <conditionalFormatting sqref="AE8:AE19">
    <cfRule type="top10" dxfId="43" priority="2" rank="1"/>
  </conditionalFormatting>
  <conditionalFormatting sqref="AG8:AG19">
    <cfRule type="top10" dxfId="42" priority="1" rank="1"/>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3" manualBreakCount="3">
    <brk id="27" max="1048575" man="1"/>
    <brk id="51" max="1048575" man="1"/>
    <brk id="59"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業種リスト!$A$2:$A$14</xm:f>
          </x14:formula1>
          <xm:sqref>AN6:AP7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theme="9" tint="0.59999389629810485"/>
  </sheetPr>
  <dimension ref="A1:BM60"/>
  <sheetViews>
    <sheetView showGridLines="0" view="pageBreakPreview" zoomScaleNormal="85" zoomScaleSheetLayoutView="100" workbookViewId="0">
      <selection activeCell="B3" sqref="B3:L17"/>
    </sheetView>
  </sheetViews>
  <sheetFormatPr defaultColWidth="10.28515625" defaultRowHeight="10.5"/>
  <cols>
    <col min="1" max="27" width="3.5703125" style="26" customWidth="1"/>
    <col min="28" max="28" width="1.7109375" style="26" customWidth="1"/>
    <col min="29" max="29" width="14.85546875" style="26" customWidth="1"/>
    <col min="30" max="32" width="9.5703125" style="26" customWidth="1"/>
    <col min="33" max="33" width="2.85546875" style="26" customWidth="1"/>
    <col min="34" max="34" width="1.7109375" style="118" customWidth="1"/>
    <col min="35" max="35" width="14.85546875" style="26" customWidth="1"/>
    <col min="36" max="39" width="9.5703125" style="26" customWidth="1"/>
    <col min="40" max="40" width="15.85546875" style="336" bestFit="1" customWidth="1"/>
    <col min="41" max="41" width="7.140625" style="336" bestFit="1" customWidth="1"/>
    <col min="42" max="42" width="5.42578125" style="336" bestFit="1" customWidth="1"/>
    <col min="43" max="44" width="7.140625" style="336" bestFit="1" customWidth="1"/>
    <col min="45" max="45" width="8.28515625" style="336" bestFit="1" customWidth="1"/>
    <col min="46" max="46" width="5.42578125" style="336" bestFit="1" customWidth="1"/>
    <col min="47" max="54" width="5.42578125" style="336" customWidth="1"/>
    <col min="55" max="55" width="1.7109375" style="26" customWidth="1"/>
    <col min="56" max="56" width="14.85546875" style="26" customWidth="1"/>
    <col min="57" max="59" width="9.5703125" style="26" customWidth="1"/>
    <col min="60" max="60" width="1.7109375" style="118" customWidth="1"/>
    <col min="61" max="61" width="14.85546875" style="26" customWidth="1"/>
    <col min="62" max="65" width="9.5703125" style="26" customWidth="1"/>
    <col min="66" max="16384" width="10.28515625" style="26"/>
  </cols>
  <sheetData>
    <row r="1" spans="1:65" ht="21" customHeight="1" thickBot="1">
      <c r="A1" s="846">
        <v>30</v>
      </c>
      <c r="B1" s="846"/>
      <c r="C1" s="495" t="s">
        <v>44</v>
      </c>
      <c r="D1" s="495"/>
      <c r="E1" s="495"/>
      <c r="F1" s="495"/>
      <c r="G1" s="495"/>
      <c r="H1" s="495"/>
      <c r="I1" s="495"/>
      <c r="J1" s="495"/>
      <c r="K1" s="495"/>
      <c r="L1" s="495"/>
      <c r="M1" s="495"/>
      <c r="N1" s="495"/>
      <c r="O1" s="495"/>
      <c r="P1" s="495"/>
      <c r="Q1" s="495"/>
      <c r="R1" s="495"/>
      <c r="S1" s="495"/>
      <c r="T1" s="495"/>
      <c r="U1" s="495"/>
      <c r="V1" s="847" t="s">
        <v>526</v>
      </c>
      <c r="W1" s="847"/>
      <c r="X1" s="847"/>
      <c r="Y1" s="847"/>
      <c r="Z1" s="847"/>
      <c r="AA1" s="847"/>
      <c r="AC1" s="26" t="s">
        <v>52</v>
      </c>
      <c r="BD1" s="26" t="s">
        <v>259</v>
      </c>
    </row>
    <row r="2" spans="1:65" ht="12" customHeight="1"/>
    <row r="3" spans="1:65">
      <c r="B3" s="848" t="s">
        <v>852</v>
      </c>
      <c r="C3" s="849"/>
      <c r="D3" s="849"/>
      <c r="E3" s="849"/>
      <c r="F3" s="849"/>
      <c r="G3" s="849"/>
      <c r="H3" s="849"/>
      <c r="I3" s="849"/>
      <c r="J3" s="849"/>
      <c r="K3" s="849"/>
      <c r="L3" s="849"/>
      <c r="N3" s="443"/>
      <c r="O3" s="444"/>
      <c r="P3" s="444"/>
      <c r="Q3" s="444"/>
      <c r="R3" s="444"/>
      <c r="S3" s="444"/>
      <c r="T3" s="444"/>
      <c r="U3" s="444"/>
      <c r="V3" s="444"/>
      <c r="W3" s="444"/>
      <c r="X3" s="444"/>
      <c r="Y3" s="444"/>
      <c r="Z3" s="444"/>
      <c r="AA3" s="445"/>
      <c r="AC3" s="26" t="s">
        <v>32</v>
      </c>
      <c r="AI3" s="26" t="s">
        <v>33</v>
      </c>
      <c r="AO3" s="336" t="s">
        <v>690</v>
      </c>
      <c r="BD3" s="26" t="s">
        <v>397</v>
      </c>
      <c r="BI3" s="26" t="s">
        <v>607</v>
      </c>
    </row>
    <row r="4" spans="1:65" ht="11.25" thickBot="1">
      <c r="B4" s="849"/>
      <c r="C4" s="849"/>
      <c r="D4" s="849"/>
      <c r="E4" s="849"/>
      <c r="F4" s="849"/>
      <c r="G4" s="849"/>
      <c r="H4" s="849"/>
      <c r="I4" s="849"/>
      <c r="J4" s="849"/>
      <c r="K4" s="849"/>
      <c r="L4" s="849"/>
      <c r="N4" s="446"/>
      <c r="O4" s="118"/>
      <c r="P4" s="118"/>
      <c r="Q4" s="118"/>
      <c r="R4" s="118"/>
      <c r="S4" s="118"/>
      <c r="T4" s="118"/>
      <c r="U4" s="118"/>
      <c r="V4" s="118"/>
      <c r="W4" s="118"/>
      <c r="X4" s="118"/>
      <c r="Y4" s="118"/>
      <c r="Z4" s="118"/>
      <c r="AA4" s="447"/>
      <c r="AO4" s="336" t="str">
        <f>CONCATENATE("「団塊世代退職」「若年層定着率」「人材確保」「従業員高齢化」「労働時間短縮」「福利厚生充実」「人件費高騰」等の雇用に関する問題に取り組む必要があるかについて、「ある」と回答した事業所は全体で",TEXT(AD6,"0.0％"),"となった。")</f>
        <v>「団塊世代退職」「若年層定着率」「人材確保」「従業員高齢化」「労働時間短縮」「福利厚生充実」「人件費高騰」等の雇用に関する問題に取り組む必要があるかについて、「ある」と回答した事業所は全体で83.3%となった。</v>
      </c>
    </row>
    <row r="5" spans="1:65" ht="25.5" customHeight="1" thickBot="1">
      <c r="B5" s="849"/>
      <c r="C5" s="849"/>
      <c r="D5" s="849"/>
      <c r="E5" s="849"/>
      <c r="F5" s="849"/>
      <c r="G5" s="849"/>
      <c r="H5" s="849"/>
      <c r="I5" s="849"/>
      <c r="J5" s="849"/>
      <c r="K5" s="849"/>
      <c r="L5" s="849"/>
      <c r="N5" s="446"/>
      <c r="O5" s="118"/>
      <c r="P5" s="118"/>
      <c r="Q5" s="118"/>
      <c r="R5" s="118"/>
      <c r="S5" s="118"/>
      <c r="T5" s="118"/>
      <c r="U5" s="118"/>
      <c r="V5" s="118"/>
      <c r="W5" s="118"/>
      <c r="X5" s="118"/>
      <c r="Y5" s="118"/>
      <c r="Z5" s="118"/>
      <c r="AA5" s="447"/>
      <c r="AC5" s="582" t="s">
        <v>550</v>
      </c>
      <c r="AD5" s="575" t="s">
        <v>271</v>
      </c>
      <c r="AE5" s="583" t="s">
        <v>272</v>
      </c>
      <c r="AF5" s="575" t="s">
        <v>557</v>
      </c>
      <c r="AG5" s="120"/>
      <c r="AH5" s="120"/>
      <c r="AI5" s="582" t="s">
        <v>550</v>
      </c>
      <c r="AJ5" s="575" t="s">
        <v>271</v>
      </c>
      <c r="AK5" s="583" t="s">
        <v>272</v>
      </c>
      <c r="AL5" s="575" t="s">
        <v>557</v>
      </c>
      <c r="AM5" s="575" t="s">
        <v>556</v>
      </c>
      <c r="AO5" s="336" t="s">
        <v>691</v>
      </c>
      <c r="AQ5" s="779" t="s">
        <v>692</v>
      </c>
      <c r="AR5" s="779" t="s">
        <v>693</v>
      </c>
      <c r="AS5" s="779" t="s">
        <v>694</v>
      </c>
      <c r="AT5" s="336" t="s">
        <v>695</v>
      </c>
      <c r="BD5" s="117" t="s">
        <v>550</v>
      </c>
      <c r="BE5" s="28" t="s">
        <v>30</v>
      </c>
      <c r="BF5" s="119" t="s">
        <v>31</v>
      </c>
      <c r="BG5" s="30" t="s">
        <v>557</v>
      </c>
      <c r="BH5" s="120"/>
      <c r="BI5" s="117" t="s">
        <v>550</v>
      </c>
      <c r="BJ5" s="28" t="s">
        <v>30</v>
      </c>
      <c r="BK5" s="119" t="s">
        <v>31</v>
      </c>
      <c r="BL5" s="121" t="s">
        <v>557</v>
      </c>
      <c r="BM5" s="32" t="s">
        <v>556</v>
      </c>
    </row>
    <row r="6" spans="1:65" ht="11.25" thickBot="1">
      <c r="B6" s="849"/>
      <c r="C6" s="849"/>
      <c r="D6" s="849"/>
      <c r="E6" s="849"/>
      <c r="F6" s="849"/>
      <c r="G6" s="849"/>
      <c r="H6" s="849"/>
      <c r="I6" s="849"/>
      <c r="J6" s="849"/>
      <c r="K6" s="849"/>
      <c r="L6" s="849"/>
      <c r="N6" s="446"/>
      <c r="O6" s="118"/>
      <c r="P6" s="118"/>
      <c r="Q6" s="118"/>
      <c r="R6" s="118"/>
      <c r="S6" s="118"/>
      <c r="T6" s="118"/>
      <c r="U6" s="118"/>
      <c r="V6" s="118"/>
      <c r="W6" s="118"/>
      <c r="X6" s="118"/>
      <c r="Y6" s="118"/>
      <c r="Z6" s="118"/>
      <c r="AA6" s="447"/>
      <c r="AC6" s="575" t="s">
        <v>558</v>
      </c>
      <c r="AD6" s="681">
        <f>BE6</f>
        <v>0.83317800559179866</v>
      </c>
      <c r="AE6" s="681">
        <f>BF6</f>
        <v>0.1342031686859273</v>
      </c>
      <c r="AF6" s="681">
        <f>BG6</f>
        <v>3.2618825722273995E-2</v>
      </c>
      <c r="AG6" s="691"/>
      <c r="AH6" s="120"/>
      <c r="AI6" s="575" t="s">
        <v>558</v>
      </c>
      <c r="AJ6" s="689">
        <f>BJ6</f>
        <v>894</v>
      </c>
      <c r="AK6" s="689">
        <f>BK6</f>
        <v>144</v>
      </c>
      <c r="AL6" s="689">
        <f>BL6</f>
        <v>35</v>
      </c>
      <c r="AM6" s="689">
        <f>BM6</f>
        <v>1073</v>
      </c>
      <c r="AO6" s="336" t="s">
        <v>727</v>
      </c>
      <c r="AQ6" s="779"/>
      <c r="AR6" s="779"/>
      <c r="AS6" s="779"/>
      <c r="AT6" s="336" t="s">
        <v>830</v>
      </c>
      <c r="BD6" s="37" t="s">
        <v>558</v>
      </c>
      <c r="BE6" s="122">
        <f>+BJ6/$BM6</f>
        <v>0.83317800559179866</v>
      </c>
      <c r="BF6" s="35">
        <f>+BK6/$BM6</f>
        <v>0.1342031686859273</v>
      </c>
      <c r="BG6" s="123">
        <f>+BL6/$BM6</f>
        <v>3.2618825722273995E-2</v>
      </c>
      <c r="BH6" s="120"/>
      <c r="BI6" s="37" t="s">
        <v>558</v>
      </c>
      <c r="BJ6" s="82">
        <f>集計・資料①!BX32</f>
        <v>894</v>
      </c>
      <c r="BK6" s="83">
        <f>+集計・資料①!CH32</f>
        <v>144</v>
      </c>
      <c r="BL6" s="64">
        <f>+集計・資料①!CI32</f>
        <v>35</v>
      </c>
      <c r="BM6" s="65">
        <f>+SUM(BJ6:BL6)</f>
        <v>1073</v>
      </c>
    </row>
    <row r="7" spans="1:65">
      <c r="B7" s="849"/>
      <c r="C7" s="849"/>
      <c r="D7" s="849"/>
      <c r="E7" s="849"/>
      <c r="F7" s="849"/>
      <c r="G7" s="849"/>
      <c r="H7" s="849"/>
      <c r="I7" s="849"/>
      <c r="J7" s="849"/>
      <c r="K7" s="849"/>
      <c r="L7" s="849"/>
      <c r="N7" s="446"/>
      <c r="O7" s="118"/>
      <c r="P7" s="118"/>
      <c r="Q7" s="118"/>
      <c r="R7" s="118"/>
      <c r="S7" s="118"/>
      <c r="T7" s="118"/>
      <c r="U7" s="118"/>
      <c r="V7" s="118"/>
      <c r="W7" s="118"/>
      <c r="X7" s="118"/>
      <c r="Y7" s="118"/>
      <c r="Z7" s="118"/>
      <c r="AA7" s="447"/>
      <c r="AH7" s="692"/>
      <c r="AO7" s="336" t="str">
        <f>CONCATENATE(AO6,AQ6,AR6,AS6,AT6)</f>
        <v>業種別にみると、不動産業を除くすべての業種で必要性があると回答している割合が60％を超えている。</v>
      </c>
      <c r="BH7" s="124"/>
    </row>
    <row r="8" spans="1:65" ht="26.25" customHeight="1">
      <c r="B8" s="849"/>
      <c r="C8" s="849"/>
      <c r="D8" s="849"/>
      <c r="E8" s="849"/>
      <c r="F8" s="849"/>
      <c r="G8" s="849"/>
      <c r="H8" s="849"/>
      <c r="I8" s="849"/>
      <c r="J8" s="849"/>
      <c r="K8" s="849"/>
      <c r="L8" s="849"/>
      <c r="N8" s="446"/>
      <c r="O8" s="118"/>
      <c r="P8" s="118"/>
      <c r="Q8" s="118"/>
      <c r="R8" s="118"/>
      <c r="S8" s="118"/>
      <c r="T8" s="118"/>
      <c r="U8" s="118"/>
      <c r="V8" s="118"/>
      <c r="W8" s="118"/>
      <c r="X8" s="118"/>
      <c r="Y8" s="118"/>
      <c r="Z8" s="118"/>
      <c r="AA8" s="447"/>
      <c r="AC8" s="880" t="s">
        <v>35</v>
      </c>
      <c r="AD8" s="880"/>
      <c r="AE8" s="880"/>
      <c r="AF8" s="880"/>
      <c r="AG8" s="880"/>
      <c r="AI8" s="880" t="s">
        <v>36</v>
      </c>
      <c r="AJ8" s="880"/>
      <c r="AK8" s="880"/>
      <c r="AL8" s="880"/>
      <c r="AM8" s="880"/>
      <c r="AO8" s="336" t="s">
        <v>698</v>
      </c>
      <c r="BD8" s="26" t="s">
        <v>398</v>
      </c>
      <c r="BI8" s="26" t="s">
        <v>608</v>
      </c>
    </row>
    <row r="9" spans="1:65" ht="6.75" customHeight="1" thickBot="1">
      <c r="B9" s="849"/>
      <c r="C9" s="849"/>
      <c r="D9" s="849"/>
      <c r="E9" s="849"/>
      <c r="F9" s="849"/>
      <c r="G9" s="849"/>
      <c r="H9" s="849"/>
      <c r="I9" s="849"/>
      <c r="J9" s="849"/>
      <c r="K9" s="849"/>
      <c r="L9" s="849"/>
      <c r="N9" s="446"/>
      <c r="O9" s="118"/>
      <c r="P9" s="118"/>
      <c r="Q9" s="118"/>
      <c r="R9" s="118"/>
      <c r="S9" s="118"/>
      <c r="T9" s="118"/>
      <c r="U9" s="118"/>
      <c r="V9" s="118"/>
      <c r="W9" s="118"/>
      <c r="X9" s="118"/>
      <c r="Y9" s="118"/>
      <c r="Z9" s="118"/>
      <c r="AA9" s="447"/>
      <c r="AO9" s="336" t="s">
        <v>798</v>
      </c>
    </row>
    <row r="10" spans="1:65" ht="25.5" customHeight="1" thickBot="1">
      <c r="B10" s="849"/>
      <c r="C10" s="849"/>
      <c r="D10" s="849"/>
      <c r="E10" s="849"/>
      <c r="F10" s="849"/>
      <c r="G10" s="849"/>
      <c r="H10" s="849"/>
      <c r="I10" s="849"/>
      <c r="J10" s="849"/>
      <c r="K10" s="849"/>
      <c r="L10" s="849"/>
      <c r="N10" s="446"/>
      <c r="O10" s="118"/>
      <c r="P10" s="118"/>
      <c r="Q10" s="118"/>
      <c r="R10" s="118"/>
      <c r="S10" s="118"/>
      <c r="T10" s="118"/>
      <c r="U10" s="118"/>
      <c r="V10" s="118"/>
      <c r="W10" s="118"/>
      <c r="X10" s="118"/>
      <c r="Y10" s="118"/>
      <c r="Z10" s="118"/>
      <c r="AA10" s="447"/>
      <c r="AC10" s="582" t="s">
        <v>550</v>
      </c>
      <c r="AD10" s="575" t="s">
        <v>271</v>
      </c>
      <c r="AE10" s="583" t="s">
        <v>272</v>
      </c>
      <c r="AF10" s="575" t="s">
        <v>557</v>
      </c>
      <c r="AG10" s="120"/>
      <c r="AH10" s="120"/>
      <c r="AI10" s="582" t="s">
        <v>550</v>
      </c>
      <c r="AJ10" s="575" t="s">
        <v>271</v>
      </c>
      <c r="AK10" s="583" t="s">
        <v>272</v>
      </c>
      <c r="AL10" s="575" t="s">
        <v>557</v>
      </c>
      <c r="AM10" s="575" t="s">
        <v>556</v>
      </c>
      <c r="BD10" s="117" t="s">
        <v>550</v>
      </c>
      <c r="BE10" s="28" t="s">
        <v>30</v>
      </c>
      <c r="BF10" s="119" t="s">
        <v>31</v>
      </c>
      <c r="BG10" s="30" t="s">
        <v>557</v>
      </c>
      <c r="BH10" s="125"/>
      <c r="BI10" s="117" t="s">
        <v>550</v>
      </c>
      <c r="BJ10" s="28" t="s">
        <v>30</v>
      </c>
      <c r="BK10" s="119" t="s">
        <v>31</v>
      </c>
      <c r="BL10" s="121" t="s">
        <v>557</v>
      </c>
      <c r="BM10" s="126" t="s">
        <v>556</v>
      </c>
    </row>
    <row r="11" spans="1:65">
      <c r="B11" s="849"/>
      <c r="C11" s="849"/>
      <c r="D11" s="849"/>
      <c r="E11" s="849"/>
      <c r="F11" s="849"/>
      <c r="G11" s="849"/>
      <c r="H11" s="849"/>
      <c r="I11" s="849"/>
      <c r="J11" s="849"/>
      <c r="K11" s="849"/>
      <c r="L11" s="849"/>
      <c r="N11" s="446"/>
      <c r="O11" s="118"/>
      <c r="P11" s="118"/>
      <c r="Q11" s="118"/>
      <c r="R11" s="118"/>
      <c r="S11" s="118"/>
      <c r="T11" s="118"/>
      <c r="U11" s="118"/>
      <c r="V11" s="118"/>
      <c r="W11" s="118"/>
      <c r="X11" s="118"/>
      <c r="Y11" s="118"/>
      <c r="Z11" s="118"/>
      <c r="AA11" s="447"/>
      <c r="AC11" s="573" t="s">
        <v>403</v>
      </c>
      <c r="AD11" s="690">
        <f>BE23</f>
        <v>0.93392070484581502</v>
      </c>
      <c r="AE11" s="681">
        <f>BF23</f>
        <v>4.405286343612335E-2</v>
      </c>
      <c r="AF11" s="681">
        <f>BG23</f>
        <v>2.2026431718061675E-2</v>
      </c>
      <c r="AG11" s="691"/>
      <c r="AH11" s="120"/>
      <c r="AI11" s="573" t="s">
        <v>403</v>
      </c>
      <c r="AJ11" s="689">
        <f>BJ23</f>
        <v>212</v>
      </c>
      <c r="AK11" s="689">
        <f>BK23</f>
        <v>10</v>
      </c>
      <c r="AL11" s="689">
        <f>BL23</f>
        <v>5</v>
      </c>
      <c r="AM11" s="689">
        <f>BM23</f>
        <v>227</v>
      </c>
      <c r="BD11" s="44" t="s">
        <v>557</v>
      </c>
      <c r="BE11" s="90" t="e">
        <f t="shared" ref="BE11:BE23" si="0">+BJ11/$BM11</f>
        <v>#DIV/0!</v>
      </c>
      <c r="BF11" s="46" t="e">
        <f t="shared" ref="BF11:BF23" si="1">+BK11/$BM11</f>
        <v>#DIV/0!</v>
      </c>
      <c r="BG11" s="91" t="e">
        <f t="shared" ref="BG11:BG23" si="2">+BL11/$BM11</f>
        <v>#DIV/0!</v>
      </c>
      <c r="BH11" s="125"/>
      <c r="BI11" s="44" t="s">
        <v>557</v>
      </c>
      <c r="BJ11" s="127">
        <f>+SUM(集計・資料①!BY6:CG7)</f>
        <v>0</v>
      </c>
      <c r="BK11" s="50">
        <f>+集計・資料①!CH6</f>
        <v>0</v>
      </c>
      <c r="BL11" s="50">
        <f>+集計・資料①!CI6</f>
        <v>0</v>
      </c>
      <c r="BM11" s="51">
        <f t="shared" ref="BM11:BM23" si="3">+SUM(BJ11:BL11)</f>
        <v>0</v>
      </c>
    </row>
    <row r="12" spans="1:65">
      <c r="B12" s="849"/>
      <c r="C12" s="849"/>
      <c r="D12" s="849"/>
      <c r="E12" s="849"/>
      <c r="F12" s="849"/>
      <c r="G12" s="849"/>
      <c r="H12" s="849"/>
      <c r="I12" s="849"/>
      <c r="J12" s="849"/>
      <c r="K12" s="849"/>
      <c r="L12" s="849"/>
      <c r="N12" s="446"/>
      <c r="O12" s="118"/>
      <c r="P12" s="118"/>
      <c r="Q12" s="118"/>
      <c r="R12" s="118"/>
      <c r="S12" s="118"/>
      <c r="T12" s="118"/>
      <c r="U12" s="118"/>
      <c r="V12" s="118"/>
      <c r="W12" s="118"/>
      <c r="X12" s="118"/>
      <c r="Y12" s="118"/>
      <c r="Z12" s="118"/>
      <c r="AA12" s="447"/>
      <c r="AC12" s="683" t="s">
        <v>404</v>
      </c>
      <c r="AD12" s="690">
        <f>BE22</f>
        <v>0.87425149700598803</v>
      </c>
      <c r="AE12" s="681">
        <f>BF22</f>
        <v>0.10179640718562874</v>
      </c>
      <c r="AF12" s="681">
        <f>BG22</f>
        <v>2.3952095808383235E-2</v>
      </c>
      <c r="AG12" s="691"/>
      <c r="AH12" s="692"/>
      <c r="AI12" s="683" t="s">
        <v>404</v>
      </c>
      <c r="AJ12" s="689">
        <f>BJ22</f>
        <v>146</v>
      </c>
      <c r="AK12" s="689">
        <f>BK22</f>
        <v>17</v>
      </c>
      <c r="AL12" s="689">
        <f>BL22</f>
        <v>4</v>
      </c>
      <c r="AM12" s="689">
        <f>BM22</f>
        <v>167</v>
      </c>
      <c r="BD12" s="7" t="s">
        <v>544</v>
      </c>
      <c r="BE12" s="96">
        <f t="shared" si="0"/>
        <v>0.73831775700934577</v>
      </c>
      <c r="BF12" s="72">
        <f t="shared" si="1"/>
        <v>0.16822429906542055</v>
      </c>
      <c r="BG12" s="73">
        <f t="shared" si="2"/>
        <v>9.3457943925233641E-2</v>
      </c>
      <c r="BH12" s="124"/>
      <c r="BI12" s="7" t="s">
        <v>544</v>
      </c>
      <c r="BJ12" s="97">
        <f>+SUM(集計・資料①!BY8:CG9)</f>
        <v>79</v>
      </c>
      <c r="BK12" s="98">
        <f>+集計・資料①!CH8</f>
        <v>18</v>
      </c>
      <c r="BL12" s="98">
        <f>+集計・資料①!CI8</f>
        <v>10</v>
      </c>
      <c r="BM12" s="54">
        <f t="shared" si="3"/>
        <v>107</v>
      </c>
    </row>
    <row r="13" spans="1:65" ht="10.5" customHeight="1">
      <c r="B13" s="849"/>
      <c r="C13" s="849"/>
      <c r="D13" s="849"/>
      <c r="E13" s="849"/>
      <c r="F13" s="849"/>
      <c r="G13" s="849"/>
      <c r="H13" s="849"/>
      <c r="I13" s="849"/>
      <c r="J13" s="849"/>
      <c r="K13" s="849"/>
      <c r="L13" s="849"/>
      <c r="N13" s="446"/>
      <c r="O13" s="118"/>
      <c r="P13" s="118"/>
      <c r="Q13" s="118"/>
      <c r="R13" s="118"/>
      <c r="S13" s="118"/>
      <c r="T13" s="118"/>
      <c r="U13" s="118"/>
      <c r="V13" s="118"/>
      <c r="W13" s="118"/>
      <c r="X13" s="118"/>
      <c r="Y13" s="118"/>
      <c r="Z13" s="118"/>
      <c r="AA13" s="447"/>
      <c r="AC13" s="573" t="s">
        <v>405</v>
      </c>
      <c r="AD13" s="690">
        <f>BE21</f>
        <v>0.83333333333333337</v>
      </c>
      <c r="AE13" s="681">
        <f>BF21</f>
        <v>0.16666666666666666</v>
      </c>
      <c r="AF13" s="681">
        <f>BG21</f>
        <v>0</v>
      </c>
      <c r="AG13" s="691"/>
      <c r="AH13" s="692"/>
      <c r="AI13" s="573" t="s">
        <v>405</v>
      </c>
      <c r="AJ13" s="689">
        <f>BJ21</f>
        <v>5</v>
      </c>
      <c r="AK13" s="689">
        <f>BK21</f>
        <v>1</v>
      </c>
      <c r="AL13" s="689">
        <f>BL21</f>
        <v>0</v>
      </c>
      <c r="AM13" s="689">
        <f>BM21</f>
        <v>6</v>
      </c>
      <c r="BD13" s="7" t="s">
        <v>545</v>
      </c>
      <c r="BE13" s="96">
        <f t="shared" si="0"/>
        <v>0.84552845528455289</v>
      </c>
      <c r="BF13" s="72">
        <f t="shared" si="1"/>
        <v>0.12195121951219512</v>
      </c>
      <c r="BG13" s="73">
        <f t="shared" si="2"/>
        <v>3.2520325203252036E-2</v>
      </c>
      <c r="BH13" s="124"/>
      <c r="BI13" s="7" t="s">
        <v>545</v>
      </c>
      <c r="BJ13" s="97">
        <f>+SUM(集計・資料①!BY10:CG11)</f>
        <v>104</v>
      </c>
      <c r="BK13" s="98">
        <f>+集計・資料①!CH10</f>
        <v>15</v>
      </c>
      <c r="BL13" s="98">
        <f>+集計・資料①!CI10</f>
        <v>4</v>
      </c>
      <c r="BM13" s="54">
        <f t="shared" si="3"/>
        <v>123</v>
      </c>
    </row>
    <row r="14" spans="1:65" ht="12">
      <c r="B14" s="849"/>
      <c r="C14" s="849"/>
      <c r="D14" s="849"/>
      <c r="E14" s="849"/>
      <c r="F14" s="849"/>
      <c r="G14" s="849"/>
      <c r="H14" s="849"/>
      <c r="I14" s="849"/>
      <c r="J14" s="849"/>
      <c r="K14" s="849"/>
      <c r="L14" s="849"/>
      <c r="N14" s="446"/>
      <c r="O14" s="118"/>
      <c r="P14" s="118"/>
      <c r="Q14" s="118"/>
      <c r="R14" s="118"/>
      <c r="S14" s="118"/>
      <c r="T14" s="118"/>
      <c r="U14" s="118"/>
      <c r="V14" s="118"/>
      <c r="W14" s="118"/>
      <c r="X14" s="118"/>
      <c r="Y14" s="118"/>
      <c r="Z14" s="118"/>
      <c r="AA14" s="447"/>
      <c r="AC14" s="683" t="s">
        <v>406</v>
      </c>
      <c r="AD14" s="690">
        <f>BE20</f>
        <v>0.92307692307692313</v>
      </c>
      <c r="AE14" s="681">
        <f>BF20</f>
        <v>7.6923076923076927E-2</v>
      </c>
      <c r="AF14" s="681">
        <f>BG20</f>
        <v>0</v>
      </c>
      <c r="AG14" s="691"/>
      <c r="AH14" s="692"/>
      <c r="AI14" s="683" t="s">
        <v>406</v>
      </c>
      <c r="AJ14" s="689">
        <f>BJ20</f>
        <v>12</v>
      </c>
      <c r="AK14" s="689">
        <f>BK20</f>
        <v>1</v>
      </c>
      <c r="AL14" s="689">
        <f>BL20</f>
        <v>0</v>
      </c>
      <c r="AM14" s="689">
        <f>BM20</f>
        <v>13</v>
      </c>
      <c r="AO14" s="780" t="s">
        <v>699</v>
      </c>
      <c r="AP14" s="781"/>
      <c r="AQ14" s="781"/>
      <c r="AR14" s="781"/>
      <c r="AS14" s="781"/>
      <c r="AT14" s="781"/>
      <c r="AU14" s="781"/>
      <c r="AV14" s="781"/>
      <c r="AW14" s="781"/>
      <c r="AX14" s="781"/>
      <c r="AY14" s="781"/>
      <c r="AZ14" s="781"/>
      <c r="BD14" s="7" t="s">
        <v>543</v>
      </c>
      <c r="BE14" s="96">
        <f t="shared" si="0"/>
        <v>0.95652173913043481</v>
      </c>
      <c r="BF14" s="72">
        <f t="shared" si="1"/>
        <v>4.3478260869565216E-2</v>
      </c>
      <c r="BG14" s="73">
        <f t="shared" si="2"/>
        <v>0</v>
      </c>
      <c r="BH14" s="124"/>
      <c r="BI14" s="7" t="s">
        <v>543</v>
      </c>
      <c r="BJ14" s="97">
        <f>+SUM(集計・資料①!BY12:CG13)</f>
        <v>22</v>
      </c>
      <c r="BK14" s="98">
        <f>+集計・資料①!CH12</f>
        <v>1</v>
      </c>
      <c r="BL14" s="98">
        <f>+集計・資料①!CI12</f>
        <v>0</v>
      </c>
      <c r="BM14" s="54">
        <f t="shared" si="3"/>
        <v>23</v>
      </c>
    </row>
    <row r="15" spans="1:65" ht="10.5" customHeight="1">
      <c r="B15" s="849"/>
      <c r="C15" s="849"/>
      <c r="D15" s="849"/>
      <c r="E15" s="849"/>
      <c r="F15" s="849"/>
      <c r="G15" s="849"/>
      <c r="H15" s="849"/>
      <c r="I15" s="849"/>
      <c r="J15" s="849"/>
      <c r="K15" s="849"/>
      <c r="L15" s="849"/>
      <c r="N15" s="446"/>
      <c r="O15" s="118"/>
      <c r="P15" s="118"/>
      <c r="Q15" s="118"/>
      <c r="R15" s="118"/>
      <c r="S15" s="118"/>
      <c r="T15" s="118"/>
      <c r="U15" s="118"/>
      <c r="V15" s="118"/>
      <c r="W15" s="118"/>
      <c r="X15" s="118"/>
      <c r="Y15" s="118"/>
      <c r="Z15" s="118"/>
      <c r="AA15" s="447"/>
      <c r="AC15" s="573" t="s">
        <v>407</v>
      </c>
      <c r="AD15" s="690">
        <f>BE19</f>
        <v>0.77368421052631575</v>
      </c>
      <c r="AE15" s="681">
        <f>BF19</f>
        <v>0.2</v>
      </c>
      <c r="AF15" s="681">
        <f>BG19</f>
        <v>2.6315789473684209E-2</v>
      </c>
      <c r="AG15" s="691"/>
      <c r="AH15" s="692"/>
      <c r="AI15" s="573" t="s">
        <v>407</v>
      </c>
      <c r="AJ15" s="689">
        <f>BJ19</f>
        <v>147</v>
      </c>
      <c r="AK15" s="689">
        <f>BK19</f>
        <v>38</v>
      </c>
      <c r="AL15" s="689">
        <f>BL19</f>
        <v>5</v>
      </c>
      <c r="AM15" s="689">
        <f>BM19</f>
        <v>190</v>
      </c>
      <c r="AO15" s="833" t="str">
        <f>CONCATENATE("　",AO4,CHAR(10),"　",AO7,CHAR(10),"　",AO9)</f>
        <v>　「団塊世代退職」「若年層定着率」「人材確保」「従業員高齢化」「労働時間短縮」「福利厚生充実」「人件費高騰」等の雇用に関する問題に取り組む必要があるかについて、「ある」と回答した事業所は全体で83.3%となった。
　業種別にみると、不動産業を除くすべての業種で必要性があると回答している割合が60％を超えている。
　規模別では、規模が大きい事業所ほど、雇用の問題に関心を持っている傾向にある。</v>
      </c>
      <c r="AP15" s="833"/>
      <c r="AQ15" s="833"/>
      <c r="AR15" s="833"/>
      <c r="AS15" s="833"/>
      <c r="AT15" s="833"/>
      <c r="AU15" s="833"/>
      <c r="AV15" s="833"/>
      <c r="AW15" s="833"/>
      <c r="AX15" s="833"/>
      <c r="AY15" s="833"/>
      <c r="AZ15" s="833"/>
      <c r="BD15" s="7" t="s">
        <v>542</v>
      </c>
      <c r="BE15" s="96">
        <f t="shared" si="0"/>
        <v>0.8666666666666667</v>
      </c>
      <c r="BF15" s="72">
        <f t="shared" si="1"/>
        <v>0.12</v>
      </c>
      <c r="BG15" s="73">
        <f t="shared" si="2"/>
        <v>1.3333333333333334E-2</v>
      </c>
      <c r="BH15" s="124"/>
      <c r="BI15" s="7" t="s">
        <v>542</v>
      </c>
      <c r="BJ15" s="97">
        <f>+SUM(集計・資料①!BY14:CG15)</f>
        <v>130</v>
      </c>
      <c r="BK15" s="98">
        <f>+集計・資料①!CH14</f>
        <v>18</v>
      </c>
      <c r="BL15" s="98">
        <f>+集計・資料①!CI14</f>
        <v>2</v>
      </c>
      <c r="BM15" s="54">
        <f t="shared" si="3"/>
        <v>150</v>
      </c>
    </row>
    <row r="16" spans="1:65">
      <c r="B16" s="849"/>
      <c r="C16" s="849"/>
      <c r="D16" s="849"/>
      <c r="E16" s="849"/>
      <c r="F16" s="849"/>
      <c r="G16" s="849"/>
      <c r="H16" s="849"/>
      <c r="I16" s="849"/>
      <c r="J16" s="849"/>
      <c r="K16" s="849"/>
      <c r="L16" s="849"/>
      <c r="N16" s="446"/>
      <c r="O16" s="118"/>
      <c r="P16" s="118"/>
      <c r="Q16" s="118"/>
      <c r="R16" s="118"/>
      <c r="S16" s="118"/>
      <c r="T16" s="118"/>
      <c r="U16" s="118"/>
      <c r="V16" s="118"/>
      <c r="W16" s="118"/>
      <c r="X16" s="118"/>
      <c r="Y16" s="118"/>
      <c r="Z16" s="118"/>
      <c r="AA16" s="447"/>
      <c r="AC16" s="683" t="s">
        <v>408</v>
      </c>
      <c r="AD16" s="690">
        <f>BE18</f>
        <v>0.625</v>
      </c>
      <c r="AE16" s="681">
        <f>BF18</f>
        <v>0.3125</v>
      </c>
      <c r="AF16" s="681">
        <f>BG18</f>
        <v>6.25E-2</v>
      </c>
      <c r="AG16" s="691"/>
      <c r="AH16" s="692"/>
      <c r="AI16" s="683" t="s">
        <v>408</v>
      </c>
      <c r="AJ16" s="689">
        <f>BJ18</f>
        <v>10</v>
      </c>
      <c r="AK16" s="689">
        <f>BK18</f>
        <v>5</v>
      </c>
      <c r="AL16" s="689">
        <f>BL18</f>
        <v>1</v>
      </c>
      <c r="AM16" s="689">
        <f>BM18</f>
        <v>16</v>
      </c>
      <c r="AO16" s="833"/>
      <c r="AP16" s="833"/>
      <c r="AQ16" s="833"/>
      <c r="AR16" s="833"/>
      <c r="AS16" s="833"/>
      <c r="AT16" s="833"/>
      <c r="AU16" s="833"/>
      <c r="AV16" s="833"/>
      <c r="AW16" s="833"/>
      <c r="AX16" s="833"/>
      <c r="AY16" s="833"/>
      <c r="AZ16" s="833"/>
      <c r="BD16" s="7" t="s">
        <v>541</v>
      </c>
      <c r="BE16" s="96">
        <f t="shared" si="0"/>
        <v>0.63636363636363635</v>
      </c>
      <c r="BF16" s="72">
        <f t="shared" si="1"/>
        <v>0.30303030303030304</v>
      </c>
      <c r="BG16" s="73">
        <f t="shared" si="2"/>
        <v>6.0606060606060608E-2</v>
      </c>
      <c r="BH16" s="124"/>
      <c r="BI16" s="7" t="s">
        <v>541</v>
      </c>
      <c r="BJ16" s="97">
        <f>+SUM(集計・資料①!BY16:CG17)</f>
        <v>21</v>
      </c>
      <c r="BK16" s="98">
        <f>+集計・資料①!CH16</f>
        <v>10</v>
      </c>
      <c r="BL16" s="98">
        <f>+集計・資料①!CI16</f>
        <v>2</v>
      </c>
      <c r="BM16" s="54">
        <f t="shared" si="3"/>
        <v>33</v>
      </c>
    </row>
    <row r="17" spans="1:65">
      <c r="B17" s="849"/>
      <c r="C17" s="849"/>
      <c r="D17" s="849"/>
      <c r="E17" s="849"/>
      <c r="F17" s="849"/>
      <c r="G17" s="849"/>
      <c r="H17" s="849"/>
      <c r="I17" s="849"/>
      <c r="J17" s="849"/>
      <c r="K17" s="849"/>
      <c r="L17" s="849"/>
      <c r="N17" s="448"/>
      <c r="O17" s="449"/>
      <c r="P17" s="449"/>
      <c r="Q17" s="449"/>
      <c r="R17" s="449"/>
      <c r="S17" s="449"/>
      <c r="T17" s="449"/>
      <c r="U17" s="449"/>
      <c r="V17" s="449"/>
      <c r="W17" s="449"/>
      <c r="X17" s="449"/>
      <c r="Y17" s="449"/>
      <c r="Z17" s="449"/>
      <c r="AA17" s="450"/>
      <c r="AC17" s="573" t="s">
        <v>409</v>
      </c>
      <c r="AD17" s="690">
        <f>BE17</f>
        <v>0.33333333333333331</v>
      </c>
      <c r="AE17" s="681">
        <f>BF17</f>
        <v>0.55555555555555558</v>
      </c>
      <c r="AF17" s="681">
        <f>BG17</f>
        <v>0.1111111111111111</v>
      </c>
      <c r="AG17" s="691"/>
      <c r="AH17" s="692"/>
      <c r="AI17" s="573" t="s">
        <v>409</v>
      </c>
      <c r="AJ17" s="689">
        <f>BJ17</f>
        <v>6</v>
      </c>
      <c r="AK17" s="689">
        <f>BK17</f>
        <v>10</v>
      </c>
      <c r="AL17" s="689">
        <f>BL17</f>
        <v>2</v>
      </c>
      <c r="AM17" s="689">
        <f>BM17</f>
        <v>18</v>
      </c>
      <c r="AO17" s="833"/>
      <c r="AP17" s="833"/>
      <c r="AQ17" s="833"/>
      <c r="AR17" s="833"/>
      <c r="AS17" s="833"/>
      <c r="AT17" s="833"/>
      <c r="AU17" s="833"/>
      <c r="AV17" s="833"/>
      <c r="AW17" s="833"/>
      <c r="AX17" s="833"/>
      <c r="AY17" s="833"/>
      <c r="AZ17" s="833"/>
      <c r="BD17" s="7" t="s">
        <v>546</v>
      </c>
      <c r="BE17" s="96">
        <f t="shared" si="0"/>
        <v>0.33333333333333331</v>
      </c>
      <c r="BF17" s="72">
        <f t="shared" si="1"/>
        <v>0.55555555555555558</v>
      </c>
      <c r="BG17" s="73">
        <f t="shared" si="2"/>
        <v>0.1111111111111111</v>
      </c>
      <c r="BH17" s="124"/>
      <c r="BI17" s="7" t="s">
        <v>546</v>
      </c>
      <c r="BJ17" s="97">
        <f>+SUM(集計・資料①!BY18:CG19)</f>
        <v>6</v>
      </c>
      <c r="BK17" s="98">
        <f>+集計・資料①!CH18</f>
        <v>10</v>
      </c>
      <c r="BL17" s="98">
        <f>+集計・資料①!CI18</f>
        <v>2</v>
      </c>
      <c r="BM17" s="54">
        <f t="shared" si="3"/>
        <v>18</v>
      </c>
    </row>
    <row r="18" spans="1:65">
      <c r="AC18" s="683" t="s">
        <v>410</v>
      </c>
      <c r="AD18" s="690">
        <f>BE16</f>
        <v>0.63636363636363635</v>
      </c>
      <c r="AE18" s="681">
        <f>BF16</f>
        <v>0.30303030303030304</v>
      </c>
      <c r="AF18" s="681">
        <f>BG16</f>
        <v>6.0606060606060608E-2</v>
      </c>
      <c r="AG18" s="691"/>
      <c r="AH18" s="692"/>
      <c r="AI18" s="683" t="s">
        <v>410</v>
      </c>
      <c r="AJ18" s="689">
        <f>BJ16</f>
        <v>21</v>
      </c>
      <c r="AK18" s="689">
        <f>BK16</f>
        <v>10</v>
      </c>
      <c r="AL18" s="689">
        <f>BL16</f>
        <v>2</v>
      </c>
      <c r="AM18" s="689">
        <f>BM16</f>
        <v>33</v>
      </c>
      <c r="AO18" s="833"/>
      <c r="AP18" s="833"/>
      <c r="AQ18" s="833"/>
      <c r="AR18" s="833"/>
      <c r="AS18" s="833"/>
      <c r="AT18" s="833"/>
      <c r="AU18" s="833"/>
      <c r="AV18" s="833"/>
      <c r="AW18" s="833"/>
      <c r="AX18" s="833"/>
      <c r="AY18" s="833"/>
      <c r="AZ18" s="833"/>
      <c r="BD18" s="7" t="s">
        <v>540</v>
      </c>
      <c r="BE18" s="96">
        <f t="shared" si="0"/>
        <v>0.625</v>
      </c>
      <c r="BF18" s="72">
        <f t="shared" si="1"/>
        <v>0.3125</v>
      </c>
      <c r="BG18" s="73">
        <f t="shared" si="2"/>
        <v>6.25E-2</v>
      </c>
      <c r="BH18" s="124"/>
      <c r="BI18" s="7" t="s">
        <v>540</v>
      </c>
      <c r="BJ18" s="97">
        <f>+SUM(集計・資料①!BY20:CG21)</f>
        <v>10</v>
      </c>
      <c r="BK18" s="98">
        <f>+集計・資料①!CH20</f>
        <v>5</v>
      </c>
      <c r="BL18" s="98">
        <f>+集計・資料①!CI20</f>
        <v>1</v>
      </c>
      <c r="BM18" s="54">
        <f t="shared" si="3"/>
        <v>16</v>
      </c>
    </row>
    <row r="19" spans="1:65">
      <c r="A19" s="433"/>
      <c r="B19" s="434"/>
      <c r="C19" s="434"/>
      <c r="D19" s="434"/>
      <c r="E19" s="434"/>
      <c r="F19" s="434"/>
      <c r="G19" s="434"/>
      <c r="H19" s="434"/>
      <c r="I19" s="434"/>
      <c r="J19" s="434"/>
      <c r="K19" s="434"/>
      <c r="L19" s="434"/>
      <c r="M19" s="434"/>
      <c r="N19" s="434"/>
      <c r="O19" s="434"/>
      <c r="P19" s="434"/>
      <c r="Q19" s="434"/>
      <c r="R19" s="434"/>
      <c r="S19" s="434"/>
      <c r="T19" s="434"/>
      <c r="U19" s="434"/>
      <c r="V19" s="434"/>
      <c r="W19" s="434"/>
      <c r="X19" s="434"/>
      <c r="Y19" s="434"/>
      <c r="Z19" s="434"/>
      <c r="AA19" s="435"/>
      <c r="AC19" s="573" t="s">
        <v>411</v>
      </c>
      <c r="AD19" s="690">
        <f>BE15</f>
        <v>0.8666666666666667</v>
      </c>
      <c r="AE19" s="681">
        <f>BF15</f>
        <v>0.12</v>
      </c>
      <c r="AF19" s="681">
        <f>BG15</f>
        <v>1.3333333333333334E-2</v>
      </c>
      <c r="AG19" s="691"/>
      <c r="AH19" s="692"/>
      <c r="AI19" s="573" t="s">
        <v>411</v>
      </c>
      <c r="AJ19" s="689">
        <f>BJ15</f>
        <v>130</v>
      </c>
      <c r="AK19" s="689">
        <f>BK15</f>
        <v>18</v>
      </c>
      <c r="AL19" s="689">
        <f>BL15</f>
        <v>2</v>
      </c>
      <c r="AM19" s="689">
        <f>BM15</f>
        <v>150</v>
      </c>
      <c r="AO19" s="833"/>
      <c r="AP19" s="833"/>
      <c r="AQ19" s="833"/>
      <c r="AR19" s="833"/>
      <c r="AS19" s="833"/>
      <c r="AT19" s="833"/>
      <c r="AU19" s="833"/>
      <c r="AV19" s="833"/>
      <c r="AW19" s="833"/>
      <c r="AX19" s="833"/>
      <c r="AY19" s="833"/>
      <c r="AZ19" s="833"/>
      <c r="BD19" s="7" t="s">
        <v>539</v>
      </c>
      <c r="BE19" s="96">
        <f t="shared" si="0"/>
        <v>0.77368421052631575</v>
      </c>
      <c r="BF19" s="72">
        <f t="shared" si="1"/>
        <v>0.2</v>
      </c>
      <c r="BG19" s="73">
        <f t="shared" si="2"/>
        <v>2.6315789473684209E-2</v>
      </c>
      <c r="BH19" s="124"/>
      <c r="BI19" s="7" t="s">
        <v>539</v>
      </c>
      <c r="BJ19" s="97">
        <f>+SUM(集計・資料①!BY22:CG23)</f>
        <v>147</v>
      </c>
      <c r="BK19" s="98">
        <f>+集計・資料①!CH22</f>
        <v>38</v>
      </c>
      <c r="BL19" s="98">
        <f>+集計・資料①!CI22</f>
        <v>5</v>
      </c>
      <c r="BM19" s="54">
        <f t="shared" si="3"/>
        <v>190</v>
      </c>
    </row>
    <row r="20" spans="1:65">
      <c r="A20" s="436"/>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437"/>
      <c r="AC20" s="683" t="s">
        <v>412</v>
      </c>
      <c r="AD20" s="690">
        <f>BE14</f>
        <v>0.95652173913043481</v>
      </c>
      <c r="AE20" s="681">
        <f>BF14</f>
        <v>4.3478260869565216E-2</v>
      </c>
      <c r="AF20" s="681">
        <f>BG14</f>
        <v>0</v>
      </c>
      <c r="AG20" s="691"/>
      <c r="AH20" s="692"/>
      <c r="AI20" s="683" t="s">
        <v>412</v>
      </c>
      <c r="AJ20" s="689">
        <f>BJ14</f>
        <v>22</v>
      </c>
      <c r="AK20" s="689">
        <f>BK14</f>
        <v>1</v>
      </c>
      <c r="AL20" s="689">
        <f>BL14</f>
        <v>0</v>
      </c>
      <c r="AM20" s="689">
        <f>BM14</f>
        <v>23</v>
      </c>
      <c r="AO20" s="833"/>
      <c r="AP20" s="833"/>
      <c r="AQ20" s="833"/>
      <c r="AR20" s="833"/>
      <c r="AS20" s="833"/>
      <c r="AT20" s="833"/>
      <c r="AU20" s="833"/>
      <c r="AV20" s="833"/>
      <c r="AW20" s="833"/>
      <c r="AX20" s="833"/>
      <c r="AY20" s="833"/>
      <c r="AZ20" s="833"/>
      <c r="BD20" s="7" t="s">
        <v>538</v>
      </c>
      <c r="BE20" s="96">
        <f t="shared" si="0"/>
        <v>0.92307692307692313</v>
      </c>
      <c r="BF20" s="72">
        <f t="shared" si="1"/>
        <v>7.6923076923076927E-2</v>
      </c>
      <c r="BG20" s="73">
        <f t="shared" si="2"/>
        <v>0</v>
      </c>
      <c r="BH20" s="124"/>
      <c r="BI20" s="7" t="s">
        <v>538</v>
      </c>
      <c r="BJ20" s="97">
        <f>+SUM(集計・資料①!BY24:CG25)</f>
        <v>12</v>
      </c>
      <c r="BK20" s="98">
        <f>+集計・資料①!CH24</f>
        <v>1</v>
      </c>
      <c r="BL20" s="98">
        <f>+集計・資料①!CI24</f>
        <v>0</v>
      </c>
      <c r="BM20" s="54">
        <f t="shared" si="3"/>
        <v>13</v>
      </c>
    </row>
    <row r="21" spans="1:65">
      <c r="A21" s="436"/>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437"/>
      <c r="AC21" s="573" t="s">
        <v>413</v>
      </c>
      <c r="AD21" s="690">
        <f>BE13</f>
        <v>0.84552845528455289</v>
      </c>
      <c r="AE21" s="681">
        <f>BF13</f>
        <v>0.12195121951219512</v>
      </c>
      <c r="AF21" s="681">
        <f>BG13</f>
        <v>3.2520325203252036E-2</v>
      </c>
      <c r="AG21" s="691"/>
      <c r="AH21" s="692"/>
      <c r="AI21" s="573" t="s">
        <v>413</v>
      </c>
      <c r="AJ21" s="689">
        <f>BJ13</f>
        <v>104</v>
      </c>
      <c r="AK21" s="689">
        <f>BK13</f>
        <v>15</v>
      </c>
      <c r="AL21" s="689">
        <f>BL13</f>
        <v>4</v>
      </c>
      <c r="AM21" s="689">
        <f>BM13</f>
        <v>123</v>
      </c>
      <c r="AO21" s="833"/>
      <c r="AP21" s="833"/>
      <c r="AQ21" s="833"/>
      <c r="AR21" s="833"/>
      <c r="AS21" s="833"/>
      <c r="AT21" s="833"/>
      <c r="AU21" s="833"/>
      <c r="AV21" s="833"/>
      <c r="AW21" s="833"/>
      <c r="AX21" s="833"/>
      <c r="AY21" s="833"/>
      <c r="AZ21" s="833"/>
      <c r="BD21" s="7" t="s">
        <v>537</v>
      </c>
      <c r="BE21" s="96">
        <f t="shared" si="0"/>
        <v>0.83333333333333337</v>
      </c>
      <c r="BF21" s="72">
        <f t="shared" si="1"/>
        <v>0.16666666666666666</v>
      </c>
      <c r="BG21" s="73">
        <f t="shared" si="2"/>
        <v>0</v>
      </c>
      <c r="BH21" s="124"/>
      <c r="BI21" s="7" t="s">
        <v>537</v>
      </c>
      <c r="BJ21" s="97">
        <f>+SUM(集計・資料①!BY26:CG27)</f>
        <v>5</v>
      </c>
      <c r="BK21" s="98">
        <f>+集計・資料①!CH26</f>
        <v>1</v>
      </c>
      <c r="BL21" s="98">
        <f>+集計・資料①!CI26</f>
        <v>0</v>
      </c>
      <c r="BM21" s="54">
        <f t="shared" si="3"/>
        <v>6</v>
      </c>
    </row>
    <row r="22" spans="1:65">
      <c r="A22" s="436"/>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437"/>
      <c r="AC22" s="683" t="s">
        <v>414</v>
      </c>
      <c r="AD22" s="690">
        <f>BE12</f>
        <v>0.73831775700934577</v>
      </c>
      <c r="AE22" s="681">
        <f>BF12</f>
        <v>0.16822429906542055</v>
      </c>
      <c r="AF22" s="681">
        <f>BG12</f>
        <v>9.3457943925233641E-2</v>
      </c>
      <c r="AG22" s="691"/>
      <c r="AH22" s="692"/>
      <c r="AI22" s="683" t="s">
        <v>414</v>
      </c>
      <c r="AJ22" s="689">
        <f>BJ12</f>
        <v>79</v>
      </c>
      <c r="AK22" s="689">
        <f>BK12</f>
        <v>18</v>
      </c>
      <c r="AL22" s="689">
        <f>BL12</f>
        <v>10</v>
      </c>
      <c r="AM22" s="689">
        <f>BM12</f>
        <v>107</v>
      </c>
      <c r="AO22" s="833"/>
      <c r="AP22" s="833"/>
      <c r="AQ22" s="833"/>
      <c r="AR22" s="833"/>
      <c r="AS22" s="833"/>
      <c r="AT22" s="833"/>
      <c r="AU22" s="833"/>
      <c r="AV22" s="833"/>
      <c r="AW22" s="833"/>
      <c r="AX22" s="833"/>
      <c r="AY22" s="833"/>
      <c r="AZ22" s="833"/>
      <c r="BD22" s="16" t="s">
        <v>547</v>
      </c>
      <c r="BE22" s="96">
        <f t="shared" si="0"/>
        <v>0.87425149700598803</v>
      </c>
      <c r="BF22" s="72">
        <f t="shared" si="1"/>
        <v>0.10179640718562874</v>
      </c>
      <c r="BG22" s="73">
        <f t="shared" si="2"/>
        <v>2.3952095808383235E-2</v>
      </c>
      <c r="BH22" s="124"/>
      <c r="BI22" s="16" t="s">
        <v>547</v>
      </c>
      <c r="BJ22" s="97">
        <f>+SUM(集計・資料①!BY28:CG29)</f>
        <v>146</v>
      </c>
      <c r="BK22" s="98">
        <f>+集計・資料①!CH28</f>
        <v>17</v>
      </c>
      <c r="BL22" s="98">
        <f>+集計・資料①!CI28</f>
        <v>4</v>
      </c>
      <c r="BM22" s="54">
        <f t="shared" si="3"/>
        <v>167</v>
      </c>
    </row>
    <row r="23" spans="1:65" ht="11.25" thickBot="1">
      <c r="A23" s="436"/>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437"/>
      <c r="AC23" s="573" t="s">
        <v>23</v>
      </c>
      <c r="AD23" s="681" t="e">
        <f>BE11</f>
        <v>#DIV/0!</v>
      </c>
      <c r="AE23" s="681" t="e">
        <f>BF11</f>
        <v>#DIV/0!</v>
      </c>
      <c r="AF23" s="681" t="e">
        <f>BG11</f>
        <v>#DIV/0!</v>
      </c>
      <c r="AG23" s="691"/>
      <c r="AH23" s="692"/>
      <c r="AI23" s="573" t="s">
        <v>23</v>
      </c>
      <c r="AJ23" s="689">
        <f>BJ11</f>
        <v>0</v>
      </c>
      <c r="AK23" s="689">
        <f>BK11</f>
        <v>0</v>
      </c>
      <c r="AL23" s="689">
        <f>BL11</f>
        <v>0</v>
      </c>
      <c r="AM23" s="689">
        <f>BM11</f>
        <v>0</v>
      </c>
      <c r="AO23" s="833"/>
      <c r="AP23" s="833"/>
      <c r="AQ23" s="833"/>
      <c r="AR23" s="833"/>
      <c r="AS23" s="833"/>
      <c r="AT23" s="833"/>
      <c r="AU23" s="833"/>
      <c r="AV23" s="833"/>
      <c r="AW23" s="833"/>
      <c r="AX23" s="833"/>
      <c r="AY23" s="833"/>
      <c r="AZ23" s="833"/>
      <c r="BD23" s="10" t="s">
        <v>548</v>
      </c>
      <c r="BE23" s="55">
        <f t="shared" si="0"/>
        <v>0.93392070484581502</v>
      </c>
      <c r="BF23" s="56">
        <f t="shared" si="1"/>
        <v>4.405286343612335E-2</v>
      </c>
      <c r="BG23" s="57">
        <f t="shared" si="2"/>
        <v>2.2026431718061675E-2</v>
      </c>
      <c r="BH23" s="124"/>
      <c r="BI23" s="8" t="s">
        <v>548</v>
      </c>
      <c r="BJ23" s="58">
        <f>+SUM(集計・資料①!BY30:CG31)</f>
        <v>212</v>
      </c>
      <c r="BK23" s="60">
        <f>+集計・資料①!CH30</f>
        <v>10</v>
      </c>
      <c r="BL23" s="60">
        <f>+集計・資料①!CI30</f>
        <v>5</v>
      </c>
      <c r="BM23" s="61">
        <f t="shared" si="3"/>
        <v>227</v>
      </c>
    </row>
    <row r="24" spans="1:65" ht="11.25" thickBot="1">
      <c r="A24" s="436"/>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437"/>
      <c r="AH24" s="692"/>
      <c r="AI24" s="575" t="s">
        <v>556</v>
      </c>
      <c r="AJ24" s="689">
        <f>+SUM(AJ11:AJ23)</f>
        <v>894</v>
      </c>
      <c r="AK24" s="689">
        <f>+SUM(AK11:AK23)</f>
        <v>144</v>
      </c>
      <c r="AL24" s="689">
        <f>+SUM(AL11:AL23)</f>
        <v>35</v>
      </c>
      <c r="AM24" s="689">
        <f>+SUM(AM11:AM23)</f>
        <v>1073</v>
      </c>
      <c r="AO24" s="833"/>
      <c r="AP24" s="833"/>
      <c r="AQ24" s="833"/>
      <c r="AR24" s="833"/>
      <c r="AS24" s="833"/>
      <c r="AT24" s="833"/>
      <c r="AU24" s="833"/>
      <c r="AV24" s="833"/>
      <c r="AW24" s="833"/>
      <c r="AX24" s="833"/>
      <c r="AY24" s="833"/>
      <c r="AZ24" s="833"/>
      <c r="BH24" s="124"/>
      <c r="BI24" s="33" t="s">
        <v>556</v>
      </c>
      <c r="BJ24" s="62">
        <f>+SUM(BJ11:BJ23)</f>
        <v>894</v>
      </c>
      <c r="BK24" s="83">
        <f>SUM(BK11:BK23)</f>
        <v>144</v>
      </c>
      <c r="BL24" s="84">
        <f>SUM(BL11:BL23)</f>
        <v>35</v>
      </c>
      <c r="BM24" s="65">
        <f>SUM(BM11:BM23)</f>
        <v>1073</v>
      </c>
    </row>
    <row r="25" spans="1:65">
      <c r="A25" s="436"/>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437"/>
      <c r="AO25" s="833"/>
      <c r="AP25" s="833"/>
      <c r="AQ25" s="833"/>
      <c r="AR25" s="833"/>
      <c r="AS25" s="833"/>
      <c r="AT25" s="833"/>
      <c r="AU25" s="833"/>
      <c r="AV25" s="833"/>
      <c r="AW25" s="833"/>
      <c r="AX25" s="833"/>
      <c r="AY25" s="833"/>
      <c r="AZ25" s="833"/>
    </row>
    <row r="26" spans="1:65" ht="24" customHeight="1">
      <c r="A26" s="436"/>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437"/>
      <c r="AC26" s="880" t="s">
        <v>37</v>
      </c>
      <c r="AD26" s="880"/>
      <c r="AE26" s="880"/>
      <c r="AF26" s="880"/>
      <c r="AG26" s="880"/>
      <c r="AI26" s="880" t="s">
        <v>38</v>
      </c>
      <c r="AJ26" s="880"/>
      <c r="AK26" s="880"/>
      <c r="AL26" s="880"/>
      <c r="AM26" s="880"/>
      <c r="AO26" s="833"/>
      <c r="AP26" s="833"/>
      <c r="AQ26" s="833"/>
      <c r="AR26" s="833"/>
      <c r="AS26" s="833"/>
      <c r="AT26" s="833"/>
      <c r="AU26" s="833"/>
      <c r="AV26" s="833"/>
      <c r="AW26" s="833"/>
      <c r="AX26" s="833"/>
      <c r="AY26" s="833"/>
      <c r="AZ26" s="833"/>
      <c r="BD26" s="26" t="s">
        <v>399</v>
      </c>
      <c r="BG26" s="87"/>
      <c r="BI26" s="26" t="s">
        <v>609</v>
      </c>
      <c r="BL26" s="87"/>
    </row>
    <row r="27" spans="1:65" ht="12" customHeight="1" thickBot="1">
      <c r="A27" s="436"/>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437"/>
      <c r="AF27" s="693"/>
      <c r="AG27" s="693"/>
      <c r="AL27" s="693"/>
      <c r="AO27" s="833"/>
      <c r="AP27" s="833"/>
      <c r="AQ27" s="833"/>
      <c r="AR27" s="833"/>
      <c r="AS27" s="833"/>
      <c r="AT27" s="833"/>
      <c r="AU27" s="833"/>
      <c r="AV27" s="833"/>
      <c r="AW27" s="833"/>
      <c r="AX27" s="833"/>
      <c r="AY27" s="833"/>
      <c r="AZ27" s="833"/>
      <c r="BG27" s="128"/>
      <c r="BL27" s="128"/>
    </row>
    <row r="28" spans="1:65" ht="25.5" customHeight="1" thickBot="1">
      <c r="A28" s="436"/>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437"/>
      <c r="AC28" s="575" t="s">
        <v>551</v>
      </c>
      <c r="AD28" s="575" t="s">
        <v>273</v>
      </c>
      <c r="AE28" s="583" t="s">
        <v>274</v>
      </c>
      <c r="AF28" s="575" t="s">
        <v>557</v>
      </c>
      <c r="AG28" s="817"/>
      <c r="AH28" s="120"/>
      <c r="AI28" s="575" t="s">
        <v>551</v>
      </c>
      <c r="AJ28" s="575" t="s">
        <v>273</v>
      </c>
      <c r="AK28" s="583" t="s">
        <v>274</v>
      </c>
      <c r="AL28" s="575" t="s">
        <v>557</v>
      </c>
      <c r="AM28" s="575" t="s">
        <v>556</v>
      </c>
      <c r="BD28" s="31" t="s">
        <v>551</v>
      </c>
      <c r="BE28" s="28" t="s">
        <v>30</v>
      </c>
      <c r="BF28" s="119" t="s">
        <v>31</v>
      </c>
      <c r="BG28" s="30" t="s">
        <v>557</v>
      </c>
      <c r="BH28" s="125"/>
      <c r="BI28" s="31" t="s">
        <v>551</v>
      </c>
      <c r="BJ28" s="28" t="s">
        <v>30</v>
      </c>
      <c r="BK28" s="119" t="s">
        <v>31</v>
      </c>
      <c r="BL28" s="121" t="s">
        <v>557</v>
      </c>
      <c r="BM28" s="126" t="s">
        <v>556</v>
      </c>
    </row>
    <row r="29" spans="1:65">
      <c r="A29" s="436"/>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437"/>
      <c r="AC29" s="577" t="s">
        <v>415</v>
      </c>
      <c r="AD29" s="757">
        <f>BE34</f>
        <v>0.74369747899159666</v>
      </c>
      <c r="AE29" s="681">
        <f>BF34</f>
        <v>0.1953781512605042</v>
      </c>
      <c r="AF29" s="681">
        <f>BG34</f>
        <v>6.0924369747899158E-2</v>
      </c>
      <c r="AG29" s="691"/>
      <c r="AH29" s="120"/>
      <c r="AI29" s="577" t="s">
        <v>415</v>
      </c>
      <c r="AJ29" s="689">
        <f>BJ34</f>
        <v>354</v>
      </c>
      <c r="AK29" s="689">
        <f>BK34</f>
        <v>93</v>
      </c>
      <c r="AL29" s="689">
        <f>BL34</f>
        <v>29</v>
      </c>
      <c r="AM29" s="689">
        <f>BM34</f>
        <v>476</v>
      </c>
      <c r="BD29" s="106" t="s">
        <v>555</v>
      </c>
      <c r="BE29" s="52">
        <f t="shared" ref="BE29:BG34" si="4">+BJ29/$BM29</f>
        <v>1</v>
      </c>
      <c r="BF29" s="53">
        <f t="shared" si="4"/>
        <v>0</v>
      </c>
      <c r="BG29" s="47">
        <f t="shared" si="4"/>
        <v>0</v>
      </c>
      <c r="BH29" s="125"/>
      <c r="BI29" s="67" t="s">
        <v>555</v>
      </c>
      <c r="BJ29" s="68">
        <f>SUM(集計・資料①!BY40:CG41)</f>
        <v>7</v>
      </c>
      <c r="BK29" s="49">
        <f>+集計・資料①!CH40</f>
        <v>0</v>
      </c>
      <c r="BL29" s="50">
        <f>+集計・資料①!CI40</f>
        <v>0</v>
      </c>
      <c r="BM29" s="51">
        <f t="shared" ref="BM29:BM34" si="5">+SUM(BJ29:BL29)</f>
        <v>7</v>
      </c>
    </row>
    <row r="30" spans="1:65">
      <c r="A30" s="436"/>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437"/>
      <c r="AC30" s="577" t="s">
        <v>416</v>
      </c>
      <c r="AD30" s="681">
        <f>BE33</f>
        <v>0.87375415282392022</v>
      </c>
      <c r="AE30" s="681">
        <f>BF33</f>
        <v>0.11627906976744186</v>
      </c>
      <c r="AF30" s="681">
        <f>BG33</f>
        <v>9.9667774086378731E-3</v>
      </c>
      <c r="AG30" s="691"/>
      <c r="AH30" s="692"/>
      <c r="AI30" s="577" t="s">
        <v>416</v>
      </c>
      <c r="AJ30" s="689">
        <f>BJ33</f>
        <v>263</v>
      </c>
      <c r="AK30" s="689">
        <f>BK33</f>
        <v>35</v>
      </c>
      <c r="AL30" s="689">
        <f>BL33</f>
        <v>3</v>
      </c>
      <c r="AM30" s="689">
        <f>BM33</f>
        <v>301</v>
      </c>
      <c r="BD30" s="108" t="s">
        <v>432</v>
      </c>
      <c r="BE30" s="52">
        <f t="shared" si="4"/>
        <v>1</v>
      </c>
      <c r="BF30" s="53">
        <f t="shared" si="4"/>
        <v>0</v>
      </c>
      <c r="BG30" s="47">
        <f t="shared" si="4"/>
        <v>0</v>
      </c>
      <c r="BH30" s="124"/>
      <c r="BI30" s="70" t="s">
        <v>432</v>
      </c>
      <c r="BJ30" s="68">
        <f>SUM(集計・資料①!BY42:CG43)</f>
        <v>14</v>
      </c>
      <c r="BK30" s="75">
        <f>+集計・資料①!CH42</f>
        <v>0</v>
      </c>
      <c r="BL30" s="98">
        <f>+集計・資料①!CI42</f>
        <v>0</v>
      </c>
      <c r="BM30" s="54">
        <f t="shared" si="5"/>
        <v>14</v>
      </c>
    </row>
    <row r="31" spans="1:65">
      <c r="A31" s="436"/>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437"/>
      <c r="AC31" s="577" t="s">
        <v>417</v>
      </c>
      <c r="AD31" s="681">
        <f>BE32</f>
        <v>0.92592592592592593</v>
      </c>
      <c r="AE31" s="681">
        <f>BF32</f>
        <v>6.1728395061728392E-2</v>
      </c>
      <c r="AF31" s="681">
        <f>BG32</f>
        <v>1.2345679012345678E-2</v>
      </c>
      <c r="AG31" s="691"/>
      <c r="AH31" s="692"/>
      <c r="AI31" s="577" t="s">
        <v>417</v>
      </c>
      <c r="AJ31" s="689">
        <f>BJ32</f>
        <v>225</v>
      </c>
      <c r="AK31" s="689">
        <f>BK32</f>
        <v>15</v>
      </c>
      <c r="AL31" s="689">
        <f>BL32</f>
        <v>3</v>
      </c>
      <c r="AM31" s="689">
        <f>BM32</f>
        <v>243</v>
      </c>
      <c r="BD31" s="108" t="s">
        <v>433</v>
      </c>
      <c r="BE31" s="52">
        <f t="shared" si="4"/>
        <v>0.96875</v>
      </c>
      <c r="BF31" s="53">
        <f t="shared" si="4"/>
        <v>3.125E-2</v>
      </c>
      <c r="BG31" s="47">
        <f t="shared" si="4"/>
        <v>0</v>
      </c>
      <c r="BH31" s="124"/>
      <c r="BI31" s="70" t="s">
        <v>433</v>
      </c>
      <c r="BJ31" s="68">
        <f>SUM(集計・資料①!BY44:CG45)</f>
        <v>31</v>
      </c>
      <c r="BK31" s="75">
        <f>+集計・資料①!CH44</f>
        <v>1</v>
      </c>
      <c r="BL31" s="98">
        <f>+集計・資料①!CI44</f>
        <v>0</v>
      </c>
      <c r="BM31" s="54">
        <f t="shared" si="5"/>
        <v>32</v>
      </c>
    </row>
    <row r="32" spans="1:65">
      <c r="A32" s="436"/>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437"/>
      <c r="AC32" s="577" t="s">
        <v>418</v>
      </c>
      <c r="AD32" s="681">
        <f>BE31</f>
        <v>0.96875</v>
      </c>
      <c r="AE32" s="681">
        <f>BF31</f>
        <v>3.125E-2</v>
      </c>
      <c r="AF32" s="681">
        <f>BG31</f>
        <v>0</v>
      </c>
      <c r="AG32" s="691"/>
      <c r="AH32" s="692"/>
      <c r="AI32" s="577" t="s">
        <v>418</v>
      </c>
      <c r="AJ32" s="689">
        <f>BJ31</f>
        <v>31</v>
      </c>
      <c r="AK32" s="689">
        <f>BK31</f>
        <v>1</v>
      </c>
      <c r="AL32" s="689">
        <f>BL31</f>
        <v>0</v>
      </c>
      <c r="AM32" s="689">
        <f>BM31</f>
        <v>32</v>
      </c>
      <c r="BD32" s="108" t="s">
        <v>434</v>
      </c>
      <c r="BE32" s="52">
        <f t="shared" si="4"/>
        <v>0.92592592592592593</v>
      </c>
      <c r="BF32" s="53">
        <f t="shared" si="4"/>
        <v>6.1728395061728392E-2</v>
      </c>
      <c r="BG32" s="47">
        <f t="shared" si="4"/>
        <v>1.2345679012345678E-2</v>
      </c>
      <c r="BH32" s="124"/>
      <c r="BI32" s="70" t="s">
        <v>434</v>
      </c>
      <c r="BJ32" s="68">
        <f>SUM(集計・資料①!BY46:CG47)</f>
        <v>225</v>
      </c>
      <c r="BK32" s="75">
        <f>+集計・資料①!CH46</f>
        <v>15</v>
      </c>
      <c r="BL32" s="98">
        <f>+集計・資料①!CI46</f>
        <v>3</v>
      </c>
      <c r="BM32" s="54">
        <f t="shared" si="5"/>
        <v>243</v>
      </c>
    </row>
    <row r="33" spans="1:65" ht="12" customHeight="1">
      <c r="A33" s="436"/>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437"/>
      <c r="AC33" s="577" t="s">
        <v>419</v>
      </c>
      <c r="AD33" s="681">
        <f>BE30</f>
        <v>1</v>
      </c>
      <c r="AE33" s="681">
        <f>BF30</f>
        <v>0</v>
      </c>
      <c r="AF33" s="681">
        <f>BG30</f>
        <v>0</v>
      </c>
      <c r="AG33" s="691"/>
      <c r="AH33" s="692"/>
      <c r="AI33" s="577" t="s">
        <v>419</v>
      </c>
      <c r="AJ33" s="689">
        <f>BJ30</f>
        <v>14</v>
      </c>
      <c r="AK33" s="689">
        <f>BK30</f>
        <v>0</v>
      </c>
      <c r="AL33" s="689">
        <f>BL30</f>
        <v>0</v>
      </c>
      <c r="AM33" s="689">
        <f>BM30</f>
        <v>14</v>
      </c>
      <c r="BD33" s="108" t="s">
        <v>435</v>
      </c>
      <c r="BE33" s="52">
        <f t="shared" si="4"/>
        <v>0.87375415282392022</v>
      </c>
      <c r="BF33" s="53">
        <f t="shared" si="4"/>
        <v>0.11627906976744186</v>
      </c>
      <c r="BG33" s="47">
        <f t="shared" si="4"/>
        <v>9.9667774086378731E-3</v>
      </c>
      <c r="BH33" s="124"/>
      <c r="BI33" s="70" t="s">
        <v>435</v>
      </c>
      <c r="BJ33" s="68">
        <f>SUM(集計・資料①!BY48:CG49)</f>
        <v>263</v>
      </c>
      <c r="BK33" s="75">
        <f>+集計・資料①!CH48</f>
        <v>35</v>
      </c>
      <c r="BL33" s="98">
        <f>+集計・資料①!CI48</f>
        <v>3</v>
      </c>
      <c r="BM33" s="54">
        <f t="shared" si="5"/>
        <v>301</v>
      </c>
    </row>
    <row r="34" spans="1:65" ht="11.25" thickBot="1">
      <c r="A34" s="436"/>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437"/>
      <c r="AC34" s="577" t="s">
        <v>420</v>
      </c>
      <c r="AD34" s="681">
        <f>BE29</f>
        <v>1</v>
      </c>
      <c r="AE34" s="681">
        <f>BF29</f>
        <v>0</v>
      </c>
      <c r="AF34" s="681">
        <f>BG29</f>
        <v>0</v>
      </c>
      <c r="AG34" s="691"/>
      <c r="AH34" s="692"/>
      <c r="AI34" s="577" t="s">
        <v>420</v>
      </c>
      <c r="AJ34" s="689">
        <f>BJ29</f>
        <v>7</v>
      </c>
      <c r="AK34" s="689">
        <f>BK29</f>
        <v>0</v>
      </c>
      <c r="AL34" s="689">
        <f>BL29</f>
        <v>0</v>
      </c>
      <c r="AM34" s="689">
        <f>BM29</f>
        <v>7</v>
      </c>
      <c r="BD34" s="129" t="s">
        <v>436</v>
      </c>
      <c r="BE34" s="122">
        <f t="shared" si="4"/>
        <v>0.74369747899159666</v>
      </c>
      <c r="BF34" s="35">
        <f t="shared" si="4"/>
        <v>0.1953781512605042</v>
      </c>
      <c r="BG34" s="36">
        <f t="shared" si="4"/>
        <v>6.0924369747899158E-2</v>
      </c>
      <c r="BH34" s="124"/>
      <c r="BI34" s="79" t="s">
        <v>436</v>
      </c>
      <c r="BJ34" s="80">
        <f>SUM(集計・資料①!BY50:CG51)</f>
        <v>354</v>
      </c>
      <c r="BK34" s="59">
        <f>+集計・資料①!CH50</f>
        <v>93</v>
      </c>
      <c r="BL34" s="60">
        <f>+集計・資料①!CI50</f>
        <v>29</v>
      </c>
      <c r="BM34" s="61">
        <f t="shared" si="5"/>
        <v>476</v>
      </c>
    </row>
    <row r="35" spans="1:65" ht="11.25" thickBot="1">
      <c r="A35" s="436"/>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437"/>
      <c r="AH35" s="692"/>
      <c r="AI35" s="575" t="s">
        <v>556</v>
      </c>
      <c r="AJ35" s="689">
        <f>SUM(AJ29:AJ34)</f>
        <v>894</v>
      </c>
      <c r="AK35" s="689">
        <f>SUM(AK29:AK34)</f>
        <v>144</v>
      </c>
      <c r="AL35" s="689">
        <f>SUM(AL29:AL34)</f>
        <v>35</v>
      </c>
      <c r="AM35" s="689">
        <f>SUM(AM29:AM34)</f>
        <v>1073</v>
      </c>
      <c r="BH35" s="124"/>
      <c r="BI35" s="37" t="s">
        <v>556</v>
      </c>
      <c r="BJ35" s="82">
        <f>SUM(BJ29:BJ34)</f>
        <v>894</v>
      </c>
      <c r="BK35" s="83">
        <f>SUM(BK29:BK34)</f>
        <v>144</v>
      </c>
      <c r="BL35" s="84">
        <f>SUM(BL29:BL34)</f>
        <v>35</v>
      </c>
      <c r="BM35" s="65">
        <f>SUM(BM29:BM34)</f>
        <v>1073</v>
      </c>
    </row>
    <row r="36" spans="1:65">
      <c r="A36" s="436"/>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437"/>
      <c r="AN36" s="782"/>
    </row>
    <row r="37" spans="1:65">
      <c r="A37" s="436"/>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437"/>
      <c r="AN37" s="783"/>
    </row>
    <row r="38" spans="1:65">
      <c r="A38" s="436"/>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437"/>
      <c r="AN38" s="782"/>
    </row>
    <row r="39" spans="1:65">
      <c r="A39" s="436"/>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437"/>
      <c r="AN39" s="783"/>
    </row>
    <row r="40" spans="1:65">
      <c r="A40" s="436"/>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437"/>
      <c r="AN40" s="782"/>
    </row>
    <row r="41" spans="1:65">
      <c r="A41" s="436"/>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437"/>
      <c r="AN41" s="783"/>
    </row>
    <row r="42" spans="1:65">
      <c r="A42" s="436"/>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437"/>
      <c r="AN42" s="782"/>
    </row>
    <row r="43" spans="1:65">
      <c r="A43" s="436"/>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437"/>
      <c r="AN43" s="783"/>
    </row>
    <row r="44" spans="1:65">
      <c r="A44" s="436"/>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437"/>
      <c r="AN44" s="782"/>
    </row>
    <row r="45" spans="1:65">
      <c r="A45" s="436"/>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437"/>
      <c r="AN45" s="783"/>
    </row>
    <row r="46" spans="1:65">
      <c r="A46" s="436"/>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437"/>
      <c r="AN46" s="782"/>
    </row>
    <row r="47" spans="1:65">
      <c r="A47" s="436"/>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437"/>
      <c r="AN47" s="783"/>
    </row>
    <row r="48" spans="1:65">
      <c r="A48" s="436"/>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437"/>
      <c r="AN48" s="782"/>
    </row>
    <row r="49" spans="1:41">
      <c r="A49" s="436"/>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437"/>
      <c r="AN49" s="783"/>
    </row>
    <row r="50" spans="1:41">
      <c r="A50" s="436"/>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437"/>
      <c r="AN50" s="782"/>
      <c r="AO50" s="782"/>
    </row>
    <row r="51" spans="1:41">
      <c r="A51" s="436"/>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437"/>
      <c r="AN51" s="783"/>
      <c r="AO51" s="782"/>
    </row>
    <row r="52" spans="1:41">
      <c r="A52" s="436"/>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437"/>
      <c r="AN52" s="782"/>
      <c r="AO52" s="782"/>
    </row>
    <row r="53" spans="1:41">
      <c r="A53" s="436"/>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437"/>
      <c r="AN53" s="783"/>
      <c r="AO53" s="782"/>
    </row>
    <row r="54" spans="1:41">
      <c r="A54" s="436"/>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437"/>
      <c r="AN54" s="782"/>
      <c r="AO54" s="782"/>
    </row>
    <row r="55" spans="1:41">
      <c r="A55" s="436"/>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437"/>
    </row>
    <row r="56" spans="1:41">
      <c r="A56" s="436"/>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437"/>
    </row>
    <row r="57" spans="1:41">
      <c r="A57" s="436"/>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437"/>
    </row>
    <row r="58" spans="1:41">
      <c r="A58" s="436"/>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437"/>
    </row>
    <row r="59" spans="1:41">
      <c r="A59" s="436"/>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437"/>
    </row>
    <row r="60" spans="1:41">
      <c r="A60" s="438"/>
      <c r="B60" s="439"/>
      <c r="C60" s="439"/>
      <c r="D60" s="439"/>
      <c r="E60" s="439"/>
      <c r="F60" s="439"/>
      <c r="G60" s="439"/>
      <c r="H60" s="439"/>
      <c r="I60" s="439"/>
      <c r="J60" s="439"/>
      <c r="K60" s="439"/>
      <c r="L60" s="439"/>
      <c r="M60" s="439"/>
      <c r="N60" s="439"/>
      <c r="O60" s="439"/>
      <c r="P60" s="439"/>
      <c r="Q60" s="439"/>
      <c r="R60" s="439"/>
      <c r="S60" s="439"/>
      <c r="T60" s="439"/>
      <c r="U60" s="439"/>
      <c r="V60" s="439"/>
      <c r="W60" s="439"/>
      <c r="X60" s="439"/>
      <c r="Y60" s="439"/>
      <c r="Z60" s="439"/>
      <c r="AA60" s="440"/>
    </row>
  </sheetData>
  <mergeCells count="8">
    <mergeCell ref="AO15:AZ27"/>
    <mergeCell ref="AC26:AG26"/>
    <mergeCell ref="AI26:AM26"/>
    <mergeCell ref="V1:AA1"/>
    <mergeCell ref="A1:B1"/>
    <mergeCell ref="B3:L17"/>
    <mergeCell ref="AC8:AG8"/>
    <mergeCell ref="AI8:AM8"/>
  </mergeCells>
  <phoneticPr fontId="4"/>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59" man="1"/>
    <brk id="54"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業種リスト!$A$2:$A$14</xm:f>
          </x14:formula1>
          <xm:sqref>AQ6:AS6</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theme="9" tint="0.59999389629810485"/>
  </sheetPr>
  <dimension ref="A1:BC75"/>
  <sheetViews>
    <sheetView showGridLines="0" view="pageBreakPreview" topLeftCell="F19" zoomScaleNormal="85" zoomScaleSheetLayoutView="100" workbookViewId="0">
      <selection activeCell="B3" sqref="B3:I20"/>
    </sheetView>
  </sheetViews>
  <sheetFormatPr defaultColWidth="10.28515625" defaultRowHeight="10.5"/>
  <cols>
    <col min="1" max="27" width="4" style="26" customWidth="1"/>
    <col min="28" max="28" width="1.7109375" style="26" customWidth="1"/>
    <col min="29" max="29" width="15.28515625" style="26" customWidth="1"/>
    <col min="30" max="40" width="10.42578125" style="26" customWidth="1"/>
    <col min="41" max="41" width="7" style="118" bestFit="1" customWidth="1"/>
    <col min="42" max="42" width="1.7109375" style="26" customWidth="1"/>
    <col min="43" max="43" width="15.28515625" style="26" customWidth="1"/>
    <col min="44" max="52" width="8.5703125" style="26" customWidth="1"/>
    <col min="53" max="53" width="11" style="26" customWidth="1"/>
    <col min="54" max="54" width="8.5703125" style="26" customWidth="1"/>
    <col min="55" max="55" width="7" style="118" bestFit="1" customWidth="1"/>
    <col min="56" max="56" width="15.28515625" style="26" customWidth="1"/>
    <col min="57" max="60" width="7.42578125" style="26" customWidth="1"/>
    <col min="61" max="61" width="7.85546875" style="26" customWidth="1"/>
    <col min="62" max="63" width="7.42578125" style="26" customWidth="1"/>
    <col min="64" max="64" width="7.7109375" style="26" customWidth="1"/>
    <col min="65" max="68" width="7.42578125" style="26" customWidth="1"/>
    <col min="69" max="16384" width="10.28515625" style="26"/>
  </cols>
  <sheetData>
    <row r="1" spans="1:55" ht="21" customHeight="1" thickBot="1">
      <c r="A1" s="881">
        <v>31</v>
      </c>
      <c r="B1" s="881"/>
      <c r="C1" s="495" t="s">
        <v>39</v>
      </c>
      <c r="D1" s="495"/>
      <c r="E1" s="495"/>
      <c r="F1" s="495"/>
      <c r="G1" s="495"/>
      <c r="H1" s="495"/>
      <c r="I1" s="495"/>
      <c r="J1" s="495"/>
      <c r="K1" s="495"/>
      <c r="L1" s="495"/>
      <c r="M1" s="495"/>
      <c r="N1" s="495"/>
      <c r="O1" s="495"/>
      <c r="P1" s="495"/>
      <c r="Q1" s="495"/>
      <c r="R1" s="495"/>
      <c r="S1" s="495"/>
      <c r="T1" s="495"/>
      <c r="U1" s="495"/>
      <c r="V1" s="847" t="s">
        <v>526</v>
      </c>
      <c r="W1" s="847"/>
      <c r="X1" s="847"/>
      <c r="Y1" s="847"/>
      <c r="Z1" s="847"/>
      <c r="AA1" s="847"/>
      <c r="AC1" s="26" t="s">
        <v>684</v>
      </c>
      <c r="AQ1" s="26" t="s">
        <v>45</v>
      </c>
    </row>
    <row r="2" spans="1:55" ht="12" customHeight="1"/>
    <row r="3" spans="1:55">
      <c r="B3" s="882" t="s">
        <v>806</v>
      </c>
      <c r="C3" s="883"/>
      <c r="D3" s="883"/>
      <c r="E3" s="883"/>
      <c r="F3" s="883"/>
      <c r="G3" s="883"/>
      <c r="H3" s="883"/>
      <c r="I3" s="883"/>
      <c r="K3" s="433"/>
      <c r="L3" s="434"/>
      <c r="M3" s="434"/>
      <c r="N3" s="434"/>
      <c r="O3" s="434"/>
      <c r="P3" s="434"/>
      <c r="Q3" s="434"/>
      <c r="R3" s="434"/>
      <c r="S3" s="434"/>
      <c r="T3" s="434"/>
      <c r="U3" s="434"/>
      <c r="V3" s="434"/>
      <c r="W3" s="434"/>
      <c r="X3" s="434"/>
      <c r="Y3" s="434"/>
      <c r="Z3" s="434"/>
      <c r="AA3" s="435"/>
      <c r="AC3" s="26" t="s">
        <v>275</v>
      </c>
      <c r="AQ3" s="26" t="s">
        <v>40</v>
      </c>
    </row>
    <row r="4" spans="1:55" ht="31.5" customHeight="1" thickBot="1">
      <c r="B4" s="883"/>
      <c r="C4" s="883"/>
      <c r="D4" s="883"/>
      <c r="E4" s="883"/>
      <c r="F4" s="883"/>
      <c r="G4" s="883"/>
      <c r="H4" s="883"/>
      <c r="I4" s="883"/>
      <c r="K4" s="436"/>
      <c r="L4" s="87"/>
      <c r="M4" s="87"/>
      <c r="N4" s="87"/>
      <c r="O4" s="87"/>
      <c r="P4" s="87"/>
      <c r="Q4" s="87"/>
      <c r="R4" s="87"/>
      <c r="S4" s="87"/>
      <c r="T4" s="87"/>
      <c r="U4" s="87"/>
      <c r="V4" s="87"/>
      <c r="W4" s="87"/>
      <c r="X4" s="87"/>
      <c r="Y4" s="87"/>
      <c r="Z4" s="87"/>
      <c r="AA4" s="437"/>
      <c r="AC4" s="582"/>
      <c r="AD4" s="716" t="s">
        <v>449</v>
      </c>
      <c r="AE4" s="717" t="s">
        <v>450</v>
      </c>
      <c r="AF4" s="717" t="s">
        <v>451</v>
      </c>
      <c r="AG4" s="717" t="s">
        <v>453</v>
      </c>
      <c r="AH4" s="716" t="s">
        <v>454</v>
      </c>
      <c r="AI4" s="717" t="s">
        <v>455</v>
      </c>
      <c r="AJ4" s="717" t="s">
        <v>456</v>
      </c>
      <c r="AK4" s="717" t="s">
        <v>457</v>
      </c>
      <c r="AL4" s="718" t="s">
        <v>544</v>
      </c>
      <c r="AM4" s="673" t="s">
        <v>606</v>
      </c>
      <c r="AN4" s="575" t="s">
        <v>557</v>
      </c>
      <c r="AO4" s="120"/>
      <c r="AQ4" s="582"/>
      <c r="AR4" s="671" t="s">
        <v>449</v>
      </c>
      <c r="AS4" s="672" t="s">
        <v>450</v>
      </c>
      <c r="AT4" s="672" t="s">
        <v>451</v>
      </c>
      <c r="AU4" s="672" t="s">
        <v>453</v>
      </c>
      <c r="AV4" s="671" t="s">
        <v>454</v>
      </c>
      <c r="AW4" s="672" t="s">
        <v>455</v>
      </c>
      <c r="AX4" s="672" t="s">
        <v>456</v>
      </c>
      <c r="AY4" s="672" t="s">
        <v>457</v>
      </c>
      <c r="AZ4" s="575" t="s">
        <v>544</v>
      </c>
      <c r="BA4" s="673" t="s">
        <v>606</v>
      </c>
      <c r="BB4" s="575" t="s">
        <v>557</v>
      </c>
      <c r="BC4" s="120"/>
    </row>
    <row r="5" spans="1:55" ht="15.75" customHeight="1" thickTop="1" thickBot="1">
      <c r="B5" s="883"/>
      <c r="C5" s="883"/>
      <c r="D5" s="883"/>
      <c r="E5" s="883"/>
      <c r="F5" s="883"/>
      <c r="G5" s="883"/>
      <c r="H5" s="883"/>
      <c r="I5" s="883"/>
      <c r="K5" s="436"/>
      <c r="L5" s="87"/>
      <c r="M5" s="87"/>
      <c r="N5" s="87"/>
      <c r="O5" s="87"/>
      <c r="P5" s="87"/>
      <c r="Q5" s="87"/>
      <c r="R5" s="87"/>
      <c r="S5" s="87"/>
      <c r="T5" s="87"/>
      <c r="U5" s="87"/>
      <c r="V5" s="87"/>
      <c r="W5" s="87"/>
      <c r="X5" s="87"/>
      <c r="Y5" s="87"/>
      <c r="Z5" s="87"/>
      <c r="AA5" s="437"/>
      <c r="AC5" s="712" t="s">
        <v>558</v>
      </c>
      <c r="AD5" s="776">
        <f>AR5</f>
        <v>4.6598322460391422E-3</v>
      </c>
      <c r="AE5" s="720">
        <f t="shared" ref="AE5:AN5" si="0">AS5</f>
        <v>0.11369990680335508</v>
      </c>
      <c r="AF5" s="720">
        <f t="shared" si="0"/>
        <v>1.4911463187325256E-2</v>
      </c>
      <c r="AG5" s="720">
        <f t="shared" si="0"/>
        <v>0.37092264678471576</v>
      </c>
      <c r="AH5" s="720">
        <f t="shared" si="0"/>
        <v>0.23578751164958062</v>
      </c>
      <c r="AI5" s="720">
        <f t="shared" si="0"/>
        <v>1.7707362534948742E-2</v>
      </c>
      <c r="AJ5" s="720">
        <f t="shared" si="0"/>
        <v>7.4557315936626279E-3</v>
      </c>
      <c r="AK5" s="720">
        <f t="shared" si="0"/>
        <v>6.1509785647716683E-2</v>
      </c>
      <c r="AL5" s="777">
        <f t="shared" si="0"/>
        <v>6.5237651444547996E-3</v>
      </c>
      <c r="AM5" s="713">
        <f t="shared" si="0"/>
        <v>0.1342031686859273</v>
      </c>
      <c r="AN5" s="681">
        <f t="shared" si="0"/>
        <v>3.2618825722273995E-2</v>
      </c>
      <c r="AO5" s="692"/>
      <c r="AQ5" s="575" t="s">
        <v>558</v>
      </c>
      <c r="AR5" s="72">
        <f t="shared" ref="AR5:BB5" si="1">+AR37/$BC37</f>
        <v>4.6598322460391422E-3</v>
      </c>
      <c r="AS5" s="72">
        <f t="shared" si="1"/>
        <v>0.11369990680335508</v>
      </c>
      <c r="AT5" s="72">
        <f t="shared" si="1"/>
        <v>1.4911463187325256E-2</v>
      </c>
      <c r="AU5" s="72">
        <f t="shared" si="1"/>
        <v>0.37092264678471576</v>
      </c>
      <c r="AV5" s="72">
        <f t="shared" si="1"/>
        <v>0.23578751164958062</v>
      </c>
      <c r="AW5" s="72">
        <f t="shared" si="1"/>
        <v>1.7707362534948742E-2</v>
      </c>
      <c r="AX5" s="72">
        <f t="shared" si="1"/>
        <v>7.4557315936626279E-3</v>
      </c>
      <c r="AY5" s="72">
        <f t="shared" si="1"/>
        <v>6.1509785647716683E-2</v>
      </c>
      <c r="AZ5" s="72">
        <f t="shared" si="1"/>
        <v>6.5237651444547996E-3</v>
      </c>
      <c r="BA5" s="72">
        <f t="shared" si="1"/>
        <v>0.1342031686859273</v>
      </c>
      <c r="BB5" s="72">
        <f t="shared" si="1"/>
        <v>3.2618825722273995E-2</v>
      </c>
      <c r="BC5" s="124"/>
    </row>
    <row r="6" spans="1:55" ht="11.25" thickTop="1">
      <c r="B6" s="883"/>
      <c r="C6" s="883"/>
      <c r="D6" s="883"/>
      <c r="E6" s="883"/>
      <c r="F6" s="883"/>
      <c r="G6" s="883"/>
      <c r="H6" s="883"/>
      <c r="I6" s="883"/>
      <c r="K6" s="436"/>
      <c r="L6" s="87"/>
      <c r="M6" s="87"/>
      <c r="N6" s="87"/>
      <c r="O6" s="87"/>
      <c r="P6" s="87"/>
      <c r="Q6" s="87"/>
      <c r="R6" s="87"/>
      <c r="S6" s="87"/>
      <c r="T6" s="87"/>
      <c r="U6" s="87"/>
      <c r="V6" s="87"/>
      <c r="W6" s="87"/>
      <c r="X6" s="87"/>
      <c r="Y6" s="87"/>
      <c r="Z6" s="87"/>
      <c r="AA6" s="437"/>
    </row>
    <row r="7" spans="1:55" ht="12" customHeight="1">
      <c r="B7" s="883"/>
      <c r="C7" s="883"/>
      <c r="D7" s="883"/>
      <c r="E7" s="883"/>
      <c r="F7" s="883"/>
      <c r="G7" s="883"/>
      <c r="H7" s="883"/>
      <c r="I7" s="883"/>
      <c r="K7" s="436"/>
      <c r="L7" s="87"/>
      <c r="M7" s="87"/>
      <c r="N7" s="87"/>
      <c r="O7" s="87"/>
      <c r="P7" s="87"/>
      <c r="Q7" s="87"/>
      <c r="R7" s="87"/>
      <c r="S7" s="87"/>
      <c r="T7" s="87"/>
      <c r="U7" s="87"/>
      <c r="V7" s="87"/>
      <c r="W7" s="87"/>
      <c r="X7" s="87"/>
      <c r="Y7" s="87"/>
      <c r="Z7" s="87"/>
      <c r="AA7" s="437"/>
      <c r="AC7" s="26" t="s">
        <v>34</v>
      </c>
      <c r="AQ7" s="26" t="s">
        <v>34</v>
      </c>
    </row>
    <row r="8" spans="1:55" ht="11.25" thickBot="1">
      <c r="B8" s="883"/>
      <c r="C8" s="883"/>
      <c r="D8" s="883"/>
      <c r="E8" s="883"/>
      <c r="F8" s="883"/>
      <c r="G8" s="883"/>
      <c r="H8" s="883"/>
      <c r="I8" s="883"/>
      <c r="K8" s="436"/>
      <c r="L8" s="87"/>
      <c r="M8" s="87"/>
      <c r="N8" s="87"/>
      <c r="O8" s="87"/>
      <c r="P8" s="87"/>
      <c r="Q8" s="87"/>
      <c r="R8" s="87"/>
      <c r="S8" s="87"/>
      <c r="T8" s="87"/>
      <c r="U8" s="87"/>
      <c r="V8" s="87"/>
      <c r="W8" s="87"/>
      <c r="X8" s="87"/>
      <c r="Y8" s="87"/>
      <c r="Z8" s="87"/>
      <c r="AA8" s="437"/>
    </row>
    <row r="9" spans="1:55" ht="29.25" customHeight="1">
      <c r="B9" s="883"/>
      <c r="C9" s="883"/>
      <c r="D9" s="883"/>
      <c r="E9" s="883"/>
      <c r="F9" s="883"/>
      <c r="G9" s="883"/>
      <c r="H9" s="883"/>
      <c r="I9" s="883"/>
      <c r="K9" s="436"/>
      <c r="L9" s="87"/>
      <c r="M9" s="87"/>
      <c r="N9" s="87"/>
      <c r="O9" s="87"/>
      <c r="P9" s="87"/>
      <c r="Q9" s="87"/>
      <c r="R9" s="87"/>
      <c r="S9" s="87"/>
      <c r="T9" s="87"/>
      <c r="U9" s="87"/>
      <c r="V9" s="87"/>
      <c r="W9" s="87"/>
      <c r="X9" s="87"/>
      <c r="Y9" s="87"/>
      <c r="Z9" s="87"/>
      <c r="AA9" s="437"/>
      <c r="AC9" s="582" t="s">
        <v>550</v>
      </c>
      <c r="AD9" s="694" t="s">
        <v>449</v>
      </c>
      <c r="AE9" s="695" t="s">
        <v>450</v>
      </c>
      <c r="AF9" s="695" t="s">
        <v>451</v>
      </c>
      <c r="AG9" s="695" t="s">
        <v>453</v>
      </c>
      <c r="AH9" s="694" t="s">
        <v>454</v>
      </c>
      <c r="AI9" s="695" t="s">
        <v>455</v>
      </c>
      <c r="AJ9" s="695" t="s">
        <v>456</v>
      </c>
      <c r="AK9" s="695" t="s">
        <v>457</v>
      </c>
      <c r="AL9" s="575" t="s">
        <v>544</v>
      </c>
      <c r="AM9" s="673" t="s">
        <v>606</v>
      </c>
      <c r="AN9" s="575" t="s">
        <v>557</v>
      </c>
      <c r="AO9" s="120"/>
      <c r="AQ9" s="566" t="s">
        <v>550</v>
      </c>
      <c r="AR9" s="674" t="s">
        <v>449</v>
      </c>
      <c r="AS9" s="675" t="s">
        <v>450</v>
      </c>
      <c r="AT9" s="675" t="s">
        <v>451</v>
      </c>
      <c r="AU9" s="675" t="s">
        <v>453</v>
      </c>
      <c r="AV9" s="676" t="s">
        <v>454</v>
      </c>
      <c r="AW9" s="675" t="s">
        <v>455</v>
      </c>
      <c r="AX9" s="675" t="s">
        <v>456</v>
      </c>
      <c r="AY9" s="675" t="s">
        <v>457</v>
      </c>
      <c r="AZ9" s="564" t="s">
        <v>544</v>
      </c>
      <c r="BA9" s="677" t="s">
        <v>606</v>
      </c>
      <c r="BB9" s="606" t="s">
        <v>557</v>
      </c>
      <c r="BC9" s="125"/>
    </row>
    <row r="10" spans="1:55">
      <c r="B10" s="883"/>
      <c r="C10" s="883"/>
      <c r="D10" s="883"/>
      <c r="E10" s="883"/>
      <c r="F10" s="883"/>
      <c r="G10" s="883"/>
      <c r="H10" s="883"/>
      <c r="I10" s="883"/>
      <c r="K10" s="436"/>
      <c r="L10" s="87"/>
      <c r="M10" s="87"/>
      <c r="N10" s="87"/>
      <c r="O10" s="87"/>
      <c r="P10" s="87"/>
      <c r="Q10" s="87"/>
      <c r="R10" s="87"/>
      <c r="S10" s="87"/>
      <c r="T10" s="87"/>
      <c r="U10" s="87"/>
      <c r="V10" s="87"/>
      <c r="W10" s="87"/>
      <c r="X10" s="87"/>
      <c r="Y10" s="87"/>
      <c r="Z10" s="87"/>
      <c r="AA10" s="437"/>
      <c r="AC10" s="573" t="s">
        <v>687</v>
      </c>
      <c r="AD10" s="681">
        <f>AR22</f>
        <v>1.3215859030837005E-2</v>
      </c>
      <c r="AE10" s="757">
        <f t="shared" ref="AE10:AN10" si="2">AS22</f>
        <v>0.20704845814977973</v>
      </c>
      <c r="AF10" s="681">
        <f t="shared" si="2"/>
        <v>4.4052863436123352E-3</v>
      </c>
      <c r="AG10" s="761">
        <f t="shared" si="2"/>
        <v>0.43612334801762115</v>
      </c>
      <c r="AH10" s="761">
        <f t="shared" si="2"/>
        <v>0.21585903083700442</v>
      </c>
      <c r="AI10" s="681">
        <f t="shared" si="2"/>
        <v>3.0837004405286344E-2</v>
      </c>
      <c r="AJ10" s="681">
        <f t="shared" si="2"/>
        <v>8.8105726872246704E-3</v>
      </c>
      <c r="AK10" s="681">
        <f t="shared" si="2"/>
        <v>1.7621145374449341E-2</v>
      </c>
      <c r="AL10" s="681">
        <f t="shared" si="2"/>
        <v>0</v>
      </c>
      <c r="AM10" s="681">
        <f t="shared" si="2"/>
        <v>4.405286343612335E-2</v>
      </c>
      <c r="AN10" s="681">
        <f t="shared" si="2"/>
        <v>2.2026431718061675E-2</v>
      </c>
      <c r="AO10" s="692"/>
      <c r="AQ10" s="147" t="s">
        <v>557</v>
      </c>
      <c r="AR10" s="52" t="e">
        <f t="shared" ref="AR10:BB10" si="3">+AR42/$BC42</f>
        <v>#DIV/0!</v>
      </c>
      <c r="AS10" s="53" t="e">
        <f t="shared" si="3"/>
        <v>#DIV/0!</v>
      </c>
      <c r="AT10" s="53" t="e">
        <f t="shared" si="3"/>
        <v>#DIV/0!</v>
      </c>
      <c r="AU10" s="53" t="e">
        <f t="shared" si="3"/>
        <v>#DIV/0!</v>
      </c>
      <c r="AV10" s="53" t="e">
        <f t="shared" si="3"/>
        <v>#DIV/0!</v>
      </c>
      <c r="AW10" s="53" t="e">
        <f t="shared" si="3"/>
        <v>#DIV/0!</v>
      </c>
      <c r="AX10" s="53" t="e">
        <f t="shared" si="3"/>
        <v>#DIV/0!</v>
      </c>
      <c r="AY10" s="53" t="e">
        <f t="shared" si="3"/>
        <v>#DIV/0!</v>
      </c>
      <c r="AZ10" s="53" t="e">
        <f t="shared" si="3"/>
        <v>#DIV/0!</v>
      </c>
      <c r="BA10" s="53" t="e">
        <f t="shared" si="3"/>
        <v>#DIV/0!</v>
      </c>
      <c r="BB10" s="47" t="e">
        <f t="shared" si="3"/>
        <v>#DIV/0!</v>
      </c>
      <c r="BC10" s="124"/>
    </row>
    <row r="11" spans="1:55">
      <c r="B11" s="883"/>
      <c r="C11" s="883"/>
      <c r="D11" s="883"/>
      <c r="E11" s="883"/>
      <c r="F11" s="883"/>
      <c r="G11" s="883"/>
      <c r="H11" s="883"/>
      <c r="I11" s="883"/>
      <c r="K11" s="436"/>
      <c r="L11" s="87"/>
      <c r="M11" s="87"/>
      <c r="N11" s="87"/>
      <c r="O11" s="87"/>
      <c r="P11" s="87"/>
      <c r="Q11" s="87"/>
      <c r="R11" s="87"/>
      <c r="S11" s="87"/>
      <c r="T11" s="87"/>
      <c r="U11" s="87"/>
      <c r="V11" s="87"/>
      <c r="W11" s="87"/>
      <c r="X11" s="87"/>
      <c r="Y11" s="87"/>
      <c r="Z11" s="87"/>
      <c r="AA11" s="437"/>
      <c r="AC11" s="683" t="s">
        <v>404</v>
      </c>
      <c r="AD11" s="681">
        <f>AR21</f>
        <v>5.9880239520958087E-3</v>
      </c>
      <c r="AE11" s="757">
        <f t="shared" ref="AE11:AN11" si="4">AS21</f>
        <v>8.9820359281437126E-2</v>
      </c>
      <c r="AF11" s="681">
        <f t="shared" si="4"/>
        <v>5.9880239520958087E-3</v>
      </c>
      <c r="AG11" s="761">
        <f t="shared" si="4"/>
        <v>0.3652694610778443</v>
      </c>
      <c r="AH11" s="761">
        <f t="shared" si="4"/>
        <v>0.31736526946107785</v>
      </c>
      <c r="AI11" s="681">
        <f t="shared" si="4"/>
        <v>1.7964071856287425E-2</v>
      </c>
      <c r="AJ11" s="681">
        <f t="shared" si="4"/>
        <v>0</v>
      </c>
      <c r="AK11" s="690">
        <f t="shared" si="4"/>
        <v>6.5868263473053898E-2</v>
      </c>
      <c r="AL11" s="681">
        <f t="shared" si="4"/>
        <v>5.9880239520958087E-3</v>
      </c>
      <c r="AM11" s="681">
        <f t="shared" si="4"/>
        <v>0.10179640718562874</v>
      </c>
      <c r="AN11" s="681">
        <f t="shared" si="4"/>
        <v>2.3952095808383235E-2</v>
      </c>
      <c r="AO11" s="692"/>
      <c r="AQ11" s="18" t="s">
        <v>544</v>
      </c>
      <c r="AR11" s="96">
        <f t="shared" ref="AR11:BB11" si="5">+AR43/$BC43</f>
        <v>0</v>
      </c>
      <c r="AS11" s="72">
        <f t="shared" si="5"/>
        <v>9.3457943925233641E-2</v>
      </c>
      <c r="AT11" s="72">
        <f t="shared" si="5"/>
        <v>9.3457943925233638E-3</v>
      </c>
      <c r="AU11" s="72">
        <f t="shared" si="5"/>
        <v>0.32710280373831774</v>
      </c>
      <c r="AV11" s="72">
        <f t="shared" si="5"/>
        <v>0.17757009345794392</v>
      </c>
      <c r="AW11" s="72">
        <f t="shared" si="5"/>
        <v>9.3457943925233638E-3</v>
      </c>
      <c r="AX11" s="72">
        <f t="shared" si="5"/>
        <v>9.3457943925233638E-3</v>
      </c>
      <c r="AY11" s="72">
        <f t="shared" si="5"/>
        <v>9.3457943925233641E-2</v>
      </c>
      <c r="AZ11" s="72">
        <f t="shared" si="5"/>
        <v>1.8691588785046728E-2</v>
      </c>
      <c r="BA11" s="72">
        <f t="shared" si="5"/>
        <v>0.16822429906542055</v>
      </c>
      <c r="BB11" s="73">
        <f t="shared" si="5"/>
        <v>9.3457943925233641E-2</v>
      </c>
      <c r="BC11" s="124"/>
    </row>
    <row r="12" spans="1:55">
      <c r="B12" s="883"/>
      <c r="C12" s="883"/>
      <c r="D12" s="883"/>
      <c r="E12" s="883"/>
      <c r="F12" s="883"/>
      <c r="G12" s="883"/>
      <c r="H12" s="883"/>
      <c r="I12" s="883"/>
      <c r="K12" s="436"/>
      <c r="L12" s="87"/>
      <c r="M12" s="87"/>
      <c r="N12" s="87"/>
      <c r="O12" s="87"/>
      <c r="P12" s="87"/>
      <c r="Q12" s="87"/>
      <c r="R12" s="87"/>
      <c r="S12" s="87"/>
      <c r="T12" s="87"/>
      <c r="U12" s="87"/>
      <c r="V12" s="87"/>
      <c r="W12" s="87"/>
      <c r="X12" s="87"/>
      <c r="Y12" s="87"/>
      <c r="Z12" s="87"/>
      <c r="AA12" s="437"/>
      <c r="AC12" s="573" t="s">
        <v>405</v>
      </c>
      <c r="AD12" s="681">
        <f>AR20</f>
        <v>0</v>
      </c>
      <c r="AE12" s="757">
        <f t="shared" ref="AE12:AN12" si="6">AS20</f>
        <v>0.16666666666666666</v>
      </c>
      <c r="AF12" s="681">
        <f t="shared" si="6"/>
        <v>0</v>
      </c>
      <c r="AG12" s="761">
        <f t="shared" si="6"/>
        <v>0.5</v>
      </c>
      <c r="AH12" s="761">
        <f t="shared" si="6"/>
        <v>0.16666666666666666</v>
      </c>
      <c r="AI12" s="757">
        <f t="shared" si="6"/>
        <v>0</v>
      </c>
      <c r="AJ12" s="681">
        <f t="shared" si="6"/>
        <v>0</v>
      </c>
      <c r="AK12" s="690">
        <f t="shared" si="6"/>
        <v>0</v>
      </c>
      <c r="AL12" s="681">
        <f t="shared" si="6"/>
        <v>0</v>
      </c>
      <c r="AM12" s="681">
        <f t="shared" si="6"/>
        <v>0.16666666666666666</v>
      </c>
      <c r="AN12" s="681">
        <f t="shared" si="6"/>
        <v>0</v>
      </c>
      <c r="AO12" s="692"/>
      <c r="AQ12" s="18" t="s">
        <v>545</v>
      </c>
      <c r="AR12" s="96">
        <f t="shared" ref="AR12:BB12" si="7">+AR44/$BC44</f>
        <v>0</v>
      </c>
      <c r="AS12" s="72">
        <f t="shared" si="7"/>
        <v>0.13008130081300814</v>
      </c>
      <c r="AT12" s="72">
        <f t="shared" si="7"/>
        <v>1.6260162601626018E-2</v>
      </c>
      <c r="AU12" s="72">
        <f t="shared" si="7"/>
        <v>0.43902439024390244</v>
      </c>
      <c r="AV12" s="72">
        <f t="shared" si="7"/>
        <v>0.15447154471544716</v>
      </c>
      <c r="AW12" s="72">
        <f t="shared" si="7"/>
        <v>2.4390243902439025E-2</v>
      </c>
      <c r="AX12" s="72">
        <f t="shared" si="7"/>
        <v>8.130081300813009E-3</v>
      </c>
      <c r="AY12" s="72">
        <f t="shared" si="7"/>
        <v>7.3170731707317069E-2</v>
      </c>
      <c r="AZ12" s="72">
        <f t="shared" si="7"/>
        <v>0</v>
      </c>
      <c r="BA12" s="72">
        <f t="shared" si="7"/>
        <v>0.12195121951219512</v>
      </c>
      <c r="BB12" s="73">
        <f t="shared" si="7"/>
        <v>3.2520325203252036E-2</v>
      </c>
      <c r="BC12" s="124"/>
    </row>
    <row r="13" spans="1:55">
      <c r="B13" s="883"/>
      <c r="C13" s="883"/>
      <c r="D13" s="883"/>
      <c r="E13" s="883"/>
      <c r="F13" s="883"/>
      <c r="G13" s="883"/>
      <c r="H13" s="883"/>
      <c r="I13" s="883"/>
      <c r="K13" s="436"/>
      <c r="L13" s="87"/>
      <c r="M13" s="87"/>
      <c r="N13" s="87"/>
      <c r="O13" s="87"/>
      <c r="P13" s="87"/>
      <c r="Q13" s="87"/>
      <c r="R13" s="87"/>
      <c r="S13" s="87"/>
      <c r="T13" s="87"/>
      <c r="U13" s="87"/>
      <c r="V13" s="87"/>
      <c r="W13" s="87"/>
      <c r="X13" s="87"/>
      <c r="Y13" s="87"/>
      <c r="Z13" s="87"/>
      <c r="AA13" s="437"/>
      <c r="AC13" s="683" t="s">
        <v>406</v>
      </c>
      <c r="AD13" s="681">
        <f>AR19</f>
        <v>0</v>
      </c>
      <c r="AE13" s="757">
        <f t="shared" ref="AE13:AN13" si="8">AS19</f>
        <v>7.6923076923076927E-2</v>
      </c>
      <c r="AF13" s="681">
        <f t="shared" si="8"/>
        <v>0</v>
      </c>
      <c r="AG13" s="761">
        <f t="shared" si="8"/>
        <v>0.30769230769230771</v>
      </c>
      <c r="AH13" s="761">
        <f t="shared" si="8"/>
        <v>0.53846153846153844</v>
      </c>
      <c r="AI13" s="681">
        <f t="shared" si="8"/>
        <v>0</v>
      </c>
      <c r="AJ13" s="681">
        <f t="shared" si="8"/>
        <v>0</v>
      </c>
      <c r="AK13" s="681">
        <f t="shared" si="8"/>
        <v>0</v>
      </c>
      <c r="AL13" s="681">
        <f t="shared" si="8"/>
        <v>0</v>
      </c>
      <c r="AM13" s="681">
        <f t="shared" si="8"/>
        <v>7.6923076923076927E-2</v>
      </c>
      <c r="AN13" s="681">
        <f t="shared" si="8"/>
        <v>0</v>
      </c>
      <c r="AO13" s="692"/>
      <c r="AQ13" s="18" t="s">
        <v>543</v>
      </c>
      <c r="AR13" s="96">
        <f t="shared" ref="AR13:BB13" si="9">+AR45/$BC45</f>
        <v>0</v>
      </c>
      <c r="AS13" s="72">
        <f t="shared" si="9"/>
        <v>0</v>
      </c>
      <c r="AT13" s="72">
        <f t="shared" si="9"/>
        <v>4.3478260869565216E-2</v>
      </c>
      <c r="AU13" s="72">
        <f t="shared" si="9"/>
        <v>0.60869565217391308</v>
      </c>
      <c r="AV13" s="72">
        <f t="shared" si="9"/>
        <v>0.2608695652173913</v>
      </c>
      <c r="AW13" s="72">
        <f t="shared" si="9"/>
        <v>0</v>
      </c>
      <c r="AX13" s="72">
        <f t="shared" si="9"/>
        <v>0</v>
      </c>
      <c r="AY13" s="72">
        <f t="shared" si="9"/>
        <v>4.3478260869565216E-2</v>
      </c>
      <c r="AZ13" s="72">
        <f t="shared" si="9"/>
        <v>0</v>
      </c>
      <c r="BA13" s="72">
        <f t="shared" si="9"/>
        <v>4.3478260869565216E-2</v>
      </c>
      <c r="BB13" s="73">
        <f t="shared" si="9"/>
        <v>0</v>
      </c>
      <c r="BC13" s="124"/>
    </row>
    <row r="14" spans="1:55">
      <c r="B14" s="883"/>
      <c r="C14" s="883"/>
      <c r="D14" s="883"/>
      <c r="E14" s="883"/>
      <c r="F14" s="883"/>
      <c r="G14" s="883"/>
      <c r="H14" s="883"/>
      <c r="I14" s="883"/>
      <c r="K14" s="436"/>
      <c r="L14" s="87"/>
      <c r="M14" s="87"/>
      <c r="N14" s="87"/>
      <c r="O14" s="87"/>
      <c r="P14" s="87"/>
      <c r="Q14" s="87"/>
      <c r="R14" s="87"/>
      <c r="S14" s="87"/>
      <c r="T14" s="87"/>
      <c r="U14" s="87"/>
      <c r="V14" s="87"/>
      <c r="W14" s="87"/>
      <c r="X14" s="87"/>
      <c r="Y14" s="87"/>
      <c r="Z14" s="87"/>
      <c r="AA14" s="437"/>
      <c r="AC14" s="573" t="s">
        <v>407</v>
      </c>
      <c r="AD14" s="681">
        <f>AR18</f>
        <v>0</v>
      </c>
      <c r="AE14" s="757">
        <f t="shared" ref="AE14:AN14" si="10">AS18</f>
        <v>0.10526315789473684</v>
      </c>
      <c r="AF14" s="681">
        <f t="shared" si="10"/>
        <v>1.5789473684210527E-2</v>
      </c>
      <c r="AG14" s="761">
        <f t="shared" si="10"/>
        <v>0.23157894736842105</v>
      </c>
      <c r="AH14" s="761">
        <f t="shared" si="10"/>
        <v>0.33157894736842103</v>
      </c>
      <c r="AI14" s="681">
        <f t="shared" si="10"/>
        <v>1.5789473684210527E-2</v>
      </c>
      <c r="AJ14" s="681">
        <f t="shared" si="10"/>
        <v>5.263157894736842E-3</v>
      </c>
      <c r="AK14" s="681">
        <f t="shared" si="10"/>
        <v>5.2631578947368418E-2</v>
      </c>
      <c r="AL14" s="681">
        <f t="shared" si="10"/>
        <v>1.5789473684210527E-2</v>
      </c>
      <c r="AM14" s="681">
        <f t="shared" si="10"/>
        <v>0.2</v>
      </c>
      <c r="AN14" s="681">
        <f t="shared" si="10"/>
        <v>2.6315789473684209E-2</v>
      </c>
      <c r="AO14" s="692"/>
      <c r="AQ14" s="18" t="s">
        <v>542</v>
      </c>
      <c r="AR14" s="96">
        <f t="shared" ref="AR14:BB14" si="11">+AR46/$BC46</f>
        <v>6.6666666666666671E-3</v>
      </c>
      <c r="AS14" s="72">
        <f t="shared" si="11"/>
        <v>0.06</v>
      </c>
      <c r="AT14" s="72">
        <f t="shared" si="11"/>
        <v>0.04</v>
      </c>
      <c r="AU14" s="72">
        <f t="shared" si="11"/>
        <v>0.46666666666666667</v>
      </c>
      <c r="AV14" s="72">
        <f t="shared" si="11"/>
        <v>0.16</v>
      </c>
      <c r="AW14" s="72">
        <f t="shared" si="11"/>
        <v>6.6666666666666671E-3</v>
      </c>
      <c r="AX14" s="72">
        <f t="shared" si="11"/>
        <v>1.3333333333333334E-2</v>
      </c>
      <c r="AY14" s="72">
        <f t="shared" si="11"/>
        <v>0.10666666666666667</v>
      </c>
      <c r="AZ14" s="72">
        <f t="shared" si="11"/>
        <v>6.6666666666666671E-3</v>
      </c>
      <c r="BA14" s="72">
        <f t="shared" si="11"/>
        <v>0.12</v>
      </c>
      <c r="BB14" s="73">
        <f t="shared" si="11"/>
        <v>1.3333333333333334E-2</v>
      </c>
      <c r="BC14" s="124"/>
    </row>
    <row r="15" spans="1:55" ht="10.5" customHeight="1">
      <c r="B15" s="883"/>
      <c r="C15" s="883"/>
      <c r="D15" s="883"/>
      <c r="E15" s="883"/>
      <c r="F15" s="883"/>
      <c r="G15" s="883"/>
      <c r="H15" s="883"/>
      <c r="I15" s="883"/>
      <c r="K15" s="436"/>
      <c r="L15" s="87"/>
      <c r="M15" s="87"/>
      <c r="N15" s="87"/>
      <c r="O15" s="87"/>
      <c r="P15" s="87"/>
      <c r="Q15" s="87"/>
      <c r="R15" s="87"/>
      <c r="S15" s="87"/>
      <c r="T15" s="87"/>
      <c r="U15" s="87"/>
      <c r="V15" s="87"/>
      <c r="W15" s="87"/>
      <c r="X15" s="87"/>
      <c r="Y15" s="87"/>
      <c r="Z15" s="87"/>
      <c r="AA15" s="437"/>
      <c r="AC15" s="683" t="s">
        <v>408</v>
      </c>
      <c r="AD15" s="681">
        <f>AR17</f>
        <v>0</v>
      </c>
      <c r="AE15" s="757">
        <f t="shared" ref="AE15:AN15" si="12">AS17</f>
        <v>6.25E-2</v>
      </c>
      <c r="AF15" s="681">
        <f t="shared" si="12"/>
        <v>0</v>
      </c>
      <c r="AG15" s="761">
        <f t="shared" si="12"/>
        <v>0.25</v>
      </c>
      <c r="AH15" s="761">
        <f t="shared" si="12"/>
        <v>0.25</v>
      </c>
      <c r="AI15" s="681">
        <f t="shared" si="12"/>
        <v>6.25E-2</v>
      </c>
      <c r="AJ15" s="681">
        <f t="shared" si="12"/>
        <v>0</v>
      </c>
      <c r="AK15" s="681">
        <f t="shared" si="12"/>
        <v>0</v>
      </c>
      <c r="AL15" s="681">
        <f t="shared" si="12"/>
        <v>0</v>
      </c>
      <c r="AM15" s="681">
        <f t="shared" si="12"/>
        <v>0.3125</v>
      </c>
      <c r="AN15" s="681">
        <f t="shared" si="12"/>
        <v>6.25E-2</v>
      </c>
      <c r="AO15" s="692"/>
      <c r="AQ15" s="18" t="s">
        <v>541</v>
      </c>
      <c r="AR15" s="96">
        <f t="shared" ref="AR15:BB15" si="13">+AR47/$BC47</f>
        <v>0</v>
      </c>
      <c r="AS15" s="72">
        <f t="shared" si="13"/>
        <v>6.0606060606060608E-2</v>
      </c>
      <c r="AT15" s="72">
        <f t="shared" si="13"/>
        <v>3.0303030303030304E-2</v>
      </c>
      <c r="AU15" s="72">
        <f t="shared" si="13"/>
        <v>0.27272727272727271</v>
      </c>
      <c r="AV15" s="72">
        <f t="shared" si="13"/>
        <v>0.12121212121212122</v>
      </c>
      <c r="AW15" s="72">
        <f t="shared" si="13"/>
        <v>0</v>
      </c>
      <c r="AX15" s="72">
        <f t="shared" si="13"/>
        <v>0</v>
      </c>
      <c r="AY15" s="72">
        <f t="shared" si="13"/>
        <v>0.15151515151515152</v>
      </c>
      <c r="AZ15" s="72">
        <f t="shared" si="13"/>
        <v>0</v>
      </c>
      <c r="BA15" s="72">
        <f t="shared" si="13"/>
        <v>0.30303030303030304</v>
      </c>
      <c r="BB15" s="73">
        <f t="shared" si="13"/>
        <v>6.0606060606060608E-2</v>
      </c>
      <c r="BC15" s="124"/>
    </row>
    <row r="16" spans="1:55" ht="10.5" customHeight="1">
      <c r="B16" s="883"/>
      <c r="C16" s="883"/>
      <c r="D16" s="883"/>
      <c r="E16" s="883"/>
      <c r="F16" s="883"/>
      <c r="G16" s="883"/>
      <c r="H16" s="883"/>
      <c r="I16" s="883"/>
      <c r="K16" s="436"/>
      <c r="L16" s="87"/>
      <c r="M16" s="87"/>
      <c r="N16" s="87"/>
      <c r="O16" s="87"/>
      <c r="P16" s="87"/>
      <c r="Q16" s="87"/>
      <c r="R16" s="87"/>
      <c r="S16" s="87"/>
      <c r="T16" s="87"/>
      <c r="U16" s="87"/>
      <c r="V16" s="87"/>
      <c r="W16" s="87"/>
      <c r="X16" s="87"/>
      <c r="Y16" s="87"/>
      <c r="Z16" s="87"/>
      <c r="AA16" s="437"/>
      <c r="AC16" s="573" t="s">
        <v>409</v>
      </c>
      <c r="AD16" s="681">
        <f>AR16</f>
        <v>0</v>
      </c>
      <c r="AE16" s="757">
        <f t="shared" ref="AE16:AN16" si="14">AS16</f>
        <v>0</v>
      </c>
      <c r="AF16" s="681">
        <f t="shared" si="14"/>
        <v>0</v>
      </c>
      <c r="AG16" s="761">
        <f t="shared" si="14"/>
        <v>5.5555555555555552E-2</v>
      </c>
      <c r="AH16" s="761">
        <f t="shared" si="14"/>
        <v>0.22222222222222221</v>
      </c>
      <c r="AI16" s="681">
        <f t="shared" si="14"/>
        <v>0</v>
      </c>
      <c r="AJ16" s="681">
        <f t="shared" si="14"/>
        <v>5.5555555555555552E-2</v>
      </c>
      <c r="AK16" s="681">
        <f t="shared" si="14"/>
        <v>0</v>
      </c>
      <c r="AL16" s="681">
        <f t="shared" si="14"/>
        <v>0</v>
      </c>
      <c r="AM16" s="681">
        <f t="shared" si="14"/>
        <v>0.55555555555555558</v>
      </c>
      <c r="AN16" s="681">
        <f t="shared" si="14"/>
        <v>0.1111111111111111</v>
      </c>
      <c r="AO16" s="692"/>
      <c r="AQ16" s="18" t="s">
        <v>546</v>
      </c>
      <c r="AR16" s="96">
        <f t="shared" ref="AR16:BB16" si="15">+AR48/$BC48</f>
        <v>0</v>
      </c>
      <c r="AS16" s="72">
        <f t="shared" si="15"/>
        <v>0</v>
      </c>
      <c r="AT16" s="72">
        <f t="shared" si="15"/>
        <v>0</v>
      </c>
      <c r="AU16" s="72">
        <f t="shared" si="15"/>
        <v>5.5555555555555552E-2</v>
      </c>
      <c r="AV16" s="72">
        <f t="shared" si="15"/>
        <v>0.22222222222222221</v>
      </c>
      <c r="AW16" s="72">
        <f t="shared" si="15"/>
        <v>0</v>
      </c>
      <c r="AX16" s="72">
        <f t="shared" si="15"/>
        <v>5.5555555555555552E-2</v>
      </c>
      <c r="AY16" s="72">
        <f t="shared" si="15"/>
        <v>0</v>
      </c>
      <c r="AZ16" s="72">
        <f t="shared" si="15"/>
        <v>0</v>
      </c>
      <c r="BA16" s="72">
        <f t="shared" si="15"/>
        <v>0.55555555555555558</v>
      </c>
      <c r="BB16" s="73">
        <f t="shared" si="15"/>
        <v>0.1111111111111111</v>
      </c>
      <c r="BC16" s="124"/>
    </row>
    <row r="17" spans="1:55" ht="10.5" customHeight="1">
      <c r="B17" s="883"/>
      <c r="C17" s="883"/>
      <c r="D17" s="883"/>
      <c r="E17" s="883"/>
      <c r="F17" s="883"/>
      <c r="G17" s="883"/>
      <c r="H17" s="883"/>
      <c r="I17" s="883"/>
      <c r="K17" s="436"/>
      <c r="L17" s="87"/>
      <c r="M17" s="87"/>
      <c r="N17" s="87"/>
      <c r="O17" s="87"/>
      <c r="P17" s="87"/>
      <c r="Q17" s="87"/>
      <c r="R17" s="87"/>
      <c r="S17" s="87"/>
      <c r="T17" s="87"/>
      <c r="U17" s="87"/>
      <c r="V17" s="87"/>
      <c r="W17" s="87"/>
      <c r="X17" s="87"/>
      <c r="Y17" s="87"/>
      <c r="Z17" s="87"/>
      <c r="AA17" s="437"/>
      <c r="AC17" s="683" t="s">
        <v>410</v>
      </c>
      <c r="AD17" s="681">
        <f>AR15</f>
        <v>0</v>
      </c>
      <c r="AE17" s="757">
        <f t="shared" ref="AE17:AN17" si="16">AS15</f>
        <v>6.0606060606060608E-2</v>
      </c>
      <c r="AF17" s="681">
        <f t="shared" si="16"/>
        <v>3.0303030303030304E-2</v>
      </c>
      <c r="AG17" s="761">
        <f t="shared" si="16"/>
        <v>0.27272727272727271</v>
      </c>
      <c r="AH17" s="761">
        <f t="shared" si="16"/>
        <v>0.12121212121212122</v>
      </c>
      <c r="AI17" s="757">
        <f t="shared" si="16"/>
        <v>0</v>
      </c>
      <c r="AJ17" s="681">
        <f t="shared" si="16"/>
        <v>0</v>
      </c>
      <c r="AK17" s="681">
        <f t="shared" si="16"/>
        <v>0.15151515151515152</v>
      </c>
      <c r="AL17" s="681">
        <f t="shared" si="16"/>
        <v>0</v>
      </c>
      <c r="AM17" s="681">
        <f t="shared" si="16"/>
        <v>0.30303030303030304</v>
      </c>
      <c r="AN17" s="681">
        <f t="shared" si="16"/>
        <v>6.0606060606060608E-2</v>
      </c>
      <c r="AO17" s="692"/>
      <c r="AQ17" s="18" t="s">
        <v>540</v>
      </c>
      <c r="AR17" s="96">
        <f t="shared" ref="AR17:BB17" si="17">+AR49/$BC49</f>
        <v>0</v>
      </c>
      <c r="AS17" s="72">
        <f t="shared" si="17"/>
        <v>6.25E-2</v>
      </c>
      <c r="AT17" s="72">
        <f t="shared" si="17"/>
        <v>0</v>
      </c>
      <c r="AU17" s="72">
        <f t="shared" si="17"/>
        <v>0.25</v>
      </c>
      <c r="AV17" s="72">
        <f t="shared" si="17"/>
        <v>0.25</v>
      </c>
      <c r="AW17" s="72">
        <f t="shared" si="17"/>
        <v>6.25E-2</v>
      </c>
      <c r="AX17" s="72">
        <f t="shared" si="17"/>
        <v>0</v>
      </c>
      <c r="AY17" s="72">
        <f t="shared" si="17"/>
        <v>0</v>
      </c>
      <c r="AZ17" s="72">
        <f t="shared" si="17"/>
        <v>0</v>
      </c>
      <c r="BA17" s="72">
        <f t="shared" si="17"/>
        <v>0.3125</v>
      </c>
      <c r="BB17" s="73">
        <f t="shared" si="17"/>
        <v>6.25E-2</v>
      </c>
      <c r="BC17" s="124"/>
    </row>
    <row r="18" spans="1:55" ht="10.5" customHeight="1">
      <c r="B18" s="883"/>
      <c r="C18" s="883"/>
      <c r="D18" s="883"/>
      <c r="E18" s="883"/>
      <c r="F18" s="883"/>
      <c r="G18" s="883"/>
      <c r="H18" s="883"/>
      <c r="I18" s="883"/>
      <c r="K18" s="436"/>
      <c r="L18" s="87"/>
      <c r="M18" s="87"/>
      <c r="N18" s="87"/>
      <c r="O18" s="87"/>
      <c r="P18" s="87"/>
      <c r="Q18" s="87"/>
      <c r="R18" s="87"/>
      <c r="S18" s="87"/>
      <c r="T18" s="87"/>
      <c r="U18" s="87"/>
      <c r="V18" s="87"/>
      <c r="W18" s="87"/>
      <c r="X18" s="87"/>
      <c r="Y18" s="87"/>
      <c r="Z18" s="87"/>
      <c r="AA18" s="437"/>
      <c r="AC18" s="573" t="s">
        <v>411</v>
      </c>
      <c r="AD18" s="681">
        <f>AR14</f>
        <v>6.6666666666666671E-3</v>
      </c>
      <c r="AE18" s="757">
        <f t="shared" ref="AE18:AN18" si="18">AS14</f>
        <v>0.06</v>
      </c>
      <c r="AF18" s="681">
        <f t="shared" si="18"/>
        <v>0.04</v>
      </c>
      <c r="AG18" s="761">
        <f t="shared" si="18"/>
        <v>0.46666666666666667</v>
      </c>
      <c r="AH18" s="761">
        <f t="shared" si="18"/>
        <v>0.16</v>
      </c>
      <c r="AI18" s="681">
        <f t="shared" si="18"/>
        <v>6.6666666666666671E-3</v>
      </c>
      <c r="AJ18" s="681">
        <f t="shared" si="18"/>
        <v>1.3333333333333334E-2</v>
      </c>
      <c r="AK18" s="681">
        <f t="shared" si="18"/>
        <v>0.10666666666666667</v>
      </c>
      <c r="AL18" s="681">
        <f t="shared" si="18"/>
        <v>6.6666666666666671E-3</v>
      </c>
      <c r="AM18" s="681">
        <f t="shared" si="18"/>
        <v>0.12</v>
      </c>
      <c r="AN18" s="681">
        <f t="shared" si="18"/>
        <v>1.3333333333333334E-2</v>
      </c>
      <c r="AO18" s="692"/>
      <c r="AQ18" s="18" t="s">
        <v>539</v>
      </c>
      <c r="AR18" s="96">
        <f t="shared" ref="AR18:BB18" si="19">+AR50/$BC50</f>
        <v>0</v>
      </c>
      <c r="AS18" s="72">
        <f t="shared" si="19"/>
        <v>0.10526315789473684</v>
      </c>
      <c r="AT18" s="72">
        <f t="shared" si="19"/>
        <v>1.5789473684210527E-2</v>
      </c>
      <c r="AU18" s="72">
        <f t="shared" si="19"/>
        <v>0.23157894736842105</v>
      </c>
      <c r="AV18" s="72">
        <f t="shared" si="19"/>
        <v>0.33157894736842103</v>
      </c>
      <c r="AW18" s="72">
        <f t="shared" si="19"/>
        <v>1.5789473684210527E-2</v>
      </c>
      <c r="AX18" s="72">
        <f t="shared" si="19"/>
        <v>5.263157894736842E-3</v>
      </c>
      <c r="AY18" s="72">
        <f t="shared" si="19"/>
        <v>5.2631578947368418E-2</v>
      </c>
      <c r="AZ18" s="72">
        <f t="shared" si="19"/>
        <v>1.5789473684210527E-2</v>
      </c>
      <c r="BA18" s="72">
        <f t="shared" si="19"/>
        <v>0.2</v>
      </c>
      <c r="BB18" s="73">
        <f t="shared" si="19"/>
        <v>2.6315789473684209E-2</v>
      </c>
      <c r="BC18" s="124"/>
    </row>
    <row r="19" spans="1:55" ht="10.5" customHeight="1">
      <c r="B19" s="883"/>
      <c r="C19" s="883"/>
      <c r="D19" s="883"/>
      <c r="E19" s="883"/>
      <c r="F19" s="883"/>
      <c r="G19" s="883"/>
      <c r="H19" s="883"/>
      <c r="I19" s="883"/>
      <c r="K19" s="436"/>
      <c r="L19" s="87"/>
      <c r="M19" s="87"/>
      <c r="N19" s="87"/>
      <c r="O19" s="87"/>
      <c r="P19" s="87"/>
      <c r="Q19" s="87"/>
      <c r="R19" s="87"/>
      <c r="S19" s="87"/>
      <c r="T19" s="87"/>
      <c r="U19" s="87"/>
      <c r="V19" s="87"/>
      <c r="W19" s="87"/>
      <c r="X19" s="87"/>
      <c r="Y19" s="87"/>
      <c r="Z19" s="87"/>
      <c r="AA19" s="437"/>
      <c r="AC19" s="683" t="s">
        <v>688</v>
      </c>
      <c r="AD19" s="681">
        <f>AR13</f>
        <v>0</v>
      </c>
      <c r="AE19" s="757">
        <f t="shared" ref="AE19:AN19" si="20">AS13</f>
        <v>0</v>
      </c>
      <c r="AF19" s="681">
        <f t="shared" si="20"/>
        <v>4.3478260869565216E-2</v>
      </c>
      <c r="AG19" s="761">
        <f t="shared" si="20"/>
        <v>0.60869565217391308</v>
      </c>
      <c r="AH19" s="761">
        <f t="shared" si="20"/>
        <v>0.2608695652173913</v>
      </c>
      <c r="AI19" s="681">
        <f t="shared" si="20"/>
        <v>0</v>
      </c>
      <c r="AJ19" s="681">
        <f t="shared" si="20"/>
        <v>0</v>
      </c>
      <c r="AK19" s="681">
        <f t="shared" si="20"/>
        <v>4.3478260869565216E-2</v>
      </c>
      <c r="AL19" s="681">
        <f t="shared" si="20"/>
        <v>0</v>
      </c>
      <c r="AM19" s="681">
        <f t="shared" si="20"/>
        <v>4.3478260869565216E-2</v>
      </c>
      <c r="AN19" s="681">
        <f t="shared" si="20"/>
        <v>0</v>
      </c>
      <c r="AO19" s="692"/>
      <c r="AQ19" s="18" t="s">
        <v>538</v>
      </c>
      <c r="AR19" s="96">
        <f t="shared" ref="AR19:BB19" si="21">+AR51/$BC51</f>
        <v>0</v>
      </c>
      <c r="AS19" s="72">
        <f t="shared" si="21"/>
        <v>7.6923076923076927E-2</v>
      </c>
      <c r="AT19" s="72">
        <f t="shared" si="21"/>
        <v>0</v>
      </c>
      <c r="AU19" s="72">
        <f t="shared" si="21"/>
        <v>0.30769230769230771</v>
      </c>
      <c r="AV19" s="72">
        <f t="shared" si="21"/>
        <v>0.53846153846153844</v>
      </c>
      <c r="AW19" s="72">
        <f t="shared" si="21"/>
        <v>0</v>
      </c>
      <c r="AX19" s="72">
        <f t="shared" si="21"/>
        <v>0</v>
      </c>
      <c r="AY19" s="72">
        <f t="shared" si="21"/>
        <v>0</v>
      </c>
      <c r="AZ19" s="72">
        <f t="shared" si="21"/>
        <v>0</v>
      </c>
      <c r="BA19" s="72">
        <f t="shared" si="21"/>
        <v>7.6923076923076927E-2</v>
      </c>
      <c r="BB19" s="73">
        <f t="shared" si="21"/>
        <v>0</v>
      </c>
      <c r="BC19" s="124"/>
    </row>
    <row r="20" spans="1:55" ht="10.5" customHeight="1">
      <c r="B20" s="883"/>
      <c r="C20" s="883"/>
      <c r="D20" s="883"/>
      <c r="E20" s="883"/>
      <c r="F20" s="883"/>
      <c r="G20" s="883"/>
      <c r="H20" s="883"/>
      <c r="I20" s="883"/>
      <c r="K20" s="438"/>
      <c r="L20" s="439"/>
      <c r="M20" s="439"/>
      <c r="N20" s="439"/>
      <c r="O20" s="439"/>
      <c r="P20" s="439"/>
      <c r="Q20" s="439"/>
      <c r="R20" s="439"/>
      <c r="S20" s="439"/>
      <c r="T20" s="439"/>
      <c r="U20" s="439"/>
      <c r="V20" s="439"/>
      <c r="W20" s="439"/>
      <c r="X20" s="439"/>
      <c r="Y20" s="439"/>
      <c r="Z20" s="439"/>
      <c r="AA20" s="440"/>
      <c r="AC20" s="573" t="s">
        <v>413</v>
      </c>
      <c r="AD20" s="681">
        <f>AR12</f>
        <v>0</v>
      </c>
      <c r="AE20" s="757">
        <f t="shared" ref="AE20:AN20" si="22">AS12</f>
        <v>0.13008130081300814</v>
      </c>
      <c r="AF20" s="681">
        <f t="shared" si="22"/>
        <v>1.6260162601626018E-2</v>
      </c>
      <c r="AG20" s="761">
        <f t="shared" si="22"/>
        <v>0.43902439024390244</v>
      </c>
      <c r="AH20" s="761">
        <f t="shared" si="22"/>
        <v>0.15447154471544716</v>
      </c>
      <c r="AI20" s="681">
        <f t="shared" si="22"/>
        <v>2.4390243902439025E-2</v>
      </c>
      <c r="AJ20" s="681">
        <f t="shared" si="22"/>
        <v>8.130081300813009E-3</v>
      </c>
      <c r="AK20" s="681">
        <f t="shared" si="22"/>
        <v>7.3170731707317069E-2</v>
      </c>
      <c r="AL20" s="681">
        <f t="shared" si="22"/>
        <v>0</v>
      </c>
      <c r="AM20" s="681">
        <f t="shared" si="22"/>
        <v>0.12195121951219512</v>
      </c>
      <c r="AN20" s="681">
        <f t="shared" si="22"/>
        <v>3.2520325203252036E-2</v>
      </c>
      <c r="AO20" s="692"/>
      <c r="AQ20" s="18" t="s">
        <v>537</v>
      </c>
      <c r="AR20" s="96">
        <f t="shared" ref="AR20:BB20" si="23">+AR52/$BC52</f>
        <v>0</v>
      </c>
      <c r="AS20" s="72">
        <f t="shared" si="23"/>
        <v>0.16666666666666666</v>
      </c>
      <c r="AT20" s="72">
        <f t="shared" si="23"/>
        <v>0</v>
      </c>
      <c r="AU20" s="72">
        <f t="shared" si="23"/>
        <v>0.5</v>
      </c>
      <c r="AV20" s="72">
        <f t="shared" si="23"/>
        <v>0.16666666666666666</v>
      </c>
      <c r="AW20" s="72">
        <f t="shared" si="23"/>
        <v>0</v>
      </c>
      <c r="AX20" s="72">
        <f t="shared" si="23"/>
        <v>0</v>
      </c>
      <c r="AY20" s="72">
        <f t="shared" si="23"/>
        <v>0</v>
      </c>
      <c r="AZ20" s="72">
        <f t="shared" si="23"/>
        <v>0</v>
      </c>
      <c r="BA20" s="72">
        <f t="shared" si="23"/>
        <v>0.16666666666666666</v>
      </c>
      <c r="BB20" s="73">
        <f t="shared" si="23"/>
        <v>0</v>
      </c>
      <c r="BC20" s="124"/>
    </row>
    <row r="21" spans="1:55" ht="10.5" customHeight="1">
      <c r="AC21" s="683" t="s">
        <v>414</v>
      </c>
      <c r="AD21" s="681">
        <f>AR11</f>
        <v>0</v>
      </c>
      <c r="AE21" s="757">
        <f t="shared" ref="AE21:AN21" si="24">AS11</f>
        <v>9.3457943925233641E-2</v>
      </c>
      <c r="AF21" s="681">
        <f t="shared" si="24"/>
        <v>9.3457943925233638E-3</v>
      </c>
      <c r="AG21" s="761">
        <f t="shared" si="24"/>
        <v>0.32710280373831774</v>
      </c>
      <c r="AH21" s="761">
        <f t="shared" si="24"/>
        <v>0.17757009345794392</v>
      </c>
      <c r="AI21" s="681">
        <f t="shared" si="24"/>
        <v>9.3457943925233638E-3</v>
      </c>
      <c r="AJ21" s="681">
        <f t="shared" si="24"/>
        <v>9.3457943925233638E-3</v>
      </c>
      <c r="AK21" s="681">
        <f t="shared" si="24"/>
        <v>9.3457943925233641E-2</v>
      </c>
      <c r="AL21" s="681">
        <f t="shared" si="24"/>
        <v>1.8691588785046728E-2</v>
      </c>
      <c r="AM21" s="681">
        <f t="shared" si="24"/>
        <v>0.16822429906542055</v>
      </c>
      <c r="AN21" s="681">
        <f t="shared" si="24"/>
        <v>9.3457943925233641E-2</v>
      </c>
      <c r="AO21" s="692"/>
      <c r="AQ21" s="19" t="s">
        <v>547</v>
      </c>
      <c r="AR21" s="96">
        <f t="shared" ref="AR21:BB21" si="25">+AR53/$BC53</f>
        <v>5.9880239520958087E-3</v>
      </c>
      <c r="AS21" s="72">
        <f t="shared" si="25"/>
        <v>8.9820359281437126E-2</v>
      </c>
      <c r="AT21" s="72">
        <f t="shared" si="25"/>
        <v>5.9880239520958087E-3</v>
      </c>
      <c r="AU21" s="72">
        <f t="shared" si="25"/>
        <v>0.3652694610778443</v>
      </c>
      <c r="AV21" s="72">
        <f t="shared" si="25"/>
        <v>0.31736526946107785</v>
      </c>
      <c r="AW21" s="72">
        <f t="shared" si="25"/>
        <v>1.7964071856287425E-2</v>
      </c>
      <c r="AX21" s="72">
        <f t="shared" si="25"/>
        <v>0</v>
      </c>
      <c r="AY21" s="72">
        <f t="shared" si="25"/>
        <v>6.5868263473053898E-2</v>
      </c>
      <c r="AZ21" s="72">
        <f t="shared" si="25"/>
        <v>5.9880239520958087E-3</v>
      </c>
      <c r="BA21" s="72">
        <f t="shared" si="25"/>
        <v>0.10179640718562874</v>
      </c>
      <c r="BB21" s="73">
        <f t="shared" si="25"/>
        <v>2.3952095808383235E-2</v>
      </c>
      <c r="BC21" s="124"/>
    </row>
    <row r="22" spans="1:55" ht="11.25" customHeight="1" thickBot="1">
      <c r="A22" s="433"/>
      <c r="B22" s="434"/>
      <c r="C22" s="434"/>
      <c r="D22" s="434"/>
      <c r="E22" s="434"/>
      <c r="F22" s="434"/>
      <c r="G22" s="434"/>
      <c r="H22" s="434"/>
      <c r="I22" s="434"/>
      <c r="J22" s="434"/>
      <c r="K22" s="434"/>
      <c r="L22" s="434"/>
      <c r="M22" s="434"/>
      <c r="N22" s="434"/>
      <c r="O22" s="434"/>
      <c r="P22" s="434"/>
      <c r="Q22" s="434"/>
      <c r="R22" s="434"/>
      <c r="S22" s="434"/>
      <c r="T22" s="434"/>
      <c r="U22" s="434"/>
      <c r="V22" s="434"/>
      <c r="W22" s="434"/>
      <c r="X22" s="434"/>
      <c r="Y22" s="434"/>
      <c r="Z22" s="434"/>
      <c r="AA22" s="435"/>
      <c r="AC22" s="573" t="s">
        <v>23</v>
      </c>
      <c r="AD22" s="681" t="e">
        <f>AR10</f>
        <v>#DIV/0!</v>
      </c>
      <c r="AE22" s="681" t="e">
        <f t="shared" ref="AE22:AN22" si="26">AS10</f>
        <v>#DIV/0!</v>
      </c>
      <c r="AF22" s="681" t="e">
        <f t="shared" si="26"/>
        <v>#DIV/0!</v>
      </c>
      <c r="AG22" s="681" t="e">
        <f t="shared" si="26"/>
        <v>#DIV/0!</v>
      </c>
      <c r="AH22" s="681" t="e">
        <f t="shared" si="26"/>
        <v>#DIV/0!</v>
      </c>
      <c r="AI22" s="681" t="e">
        <f t="shared" si="26"/>
        <v>#DIV/0!</v>
      </c>
      <c r="AJ22" s="681" t="e">
        <f t="shared" si="26"/>
        <v>#DIV/0!</v>
      </c>
      <c r="AK22" s="681" t="e">
        <f t="shared" si="26"/>
        <v>#DIV/0!</v>
      </c>
      <c r="AL22" s="681" t="e">
        <f t="shared" si="26"/>
        <v>#DIV/0!</v>
      </c>
      <c r="AM22" s="681" t="e">
        <f t="shared" si="26"/>
        <v>#DIV/0!</v>
      </c>
      <c r="AN22" s="681" t="e">
        <f t="shared" si="26"/>
        <v>#DIV/0!</v>
      </c>
      <c r="AO22" s="692"/>
      <c r="AQ22" s="20" t="s">
        <v>548</v>
      </c>
      <c r="AR22" s="55">
        <f t="shared" ref="AR22:BB22" si="27">+AR54/$BC54</f>
        <v>1.3215859030837005E-2</v>
      </c>
      <c r="AS22" s="56">
        <f t="shared" si="27"/>
        <v>0.20704845814977973</v>
      </c>
      <c r="AT22" s="56">
        <f t="shared" si="27"/>
        <v>4.4052863436123352E-3</v>
      </c>
      <c r="AU22" s="56">
        <f t="shared" si="27"/>
        <v>0.43612334801762115</v>
      </c>
      <c r="AV22" s="56">
        <f t="shared" si="27"/>
        <v>0.21585903083700442</v>
      </c>
      <c r="AW22" s="56">
        <f t="shared" si="27"/>
        <v>3.0837004405286344E-2</v>
      </c>
      <c r="AX22" s="56">
        <f t="shared" si="27"/>
        <v>8.8105726872246704E-3</v>
      </c>
      <c r="AY22" s="56">
        <f t="shared" si="27"/>
        <v>1.7621145374449341E-2</v>
      </c>
      <c r="AZ22" s="56">
        <f t="shared" si="27"/>
        <v>0</v>
      </c>
      <c r="BA22" s="56">
        <f t="shared" si="27"/>
        <v>4.405286343612335E-2</v>
      </c>
      <c r="BB22" s="57">
        <f t="shared" si="27"/>
        <v>2.2026431718061675E-2</v>
      </c>
      <c r="BC22" s="124"/>
    </row>
    <row r="23" spans="1:55" ht="10.5" customHeight="1">
      <c r="A23" s="436"/>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437"/>
      <c r="AC23" s="120"/>
      <c r="AD23" s="692"/>
      <c r="AE23" s="692"/>
      <c r="AF23" s="692"/>
      <c r="AG23" s="692"/>
      <c r="AH23" s="692"/>
      <c r="AI23" s="692"/>
      <c r="AJ23" s="692"/>
      <c r="AK23" s="692"/>
      <c r="AL23" s="692"/>
      <c r="AM23" s="692"/>
      <c r="AN23" s="692"/>
      <c r="AO23" s="692"/>
      <c r="AQ23" s="120"/>
      <c r="AR23" s="124"/>
      <c r="AS23" s="124"/>
      <c r="AT23" s="124"/>
      <c r="AU23" s="124"/>
      <c r="AV23" s="124"/>
      <c r="AW23" s="124"/>
      <c r="AX23" s="124"/>
      <c r="AY23" s="124"/>
      <c r="AZ23" s="124"/>
      <c r="BA23" s="124"/>
      <c r="BB23" s="124"/>
      <c r="BC23" s="124"/>
    </row>
    <row r="24" spans="1:55" ht="10.5" customHeight="1">
      <c r="A24" s="436"/>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437"/>
      <c r="AM24" s="693"/>
      <c r="AN24" s="693"/>
      <c r="BA24" s="128"/>
      <c r="BB24" s="128"/>
    </row>
    <row r="25" spans="1:55" ht="12" customHeight="1">
      <c r="A25" s="436"/>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437"/>
      <c r="AC25" s="26" t="s">
        <v>41</v>
      </c>
      <c r="AN25" s="87"/>
      <c r="AQ25" s="26" t="s">
        <v>41</v>
      </c>
      <c r="BB25" s="87"/>
    </row>
    <row r="26" spans="1:55" ht="11.25" customHeight="1" thickBot="1">
      <c r="A26" s="436"/>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437"/>
      <c r="AN26" s="693"/>
      <c r="BB26" s="128"/>
    </row>
    <row r="27" spans="1:55" ht="29.25" customHeight="1">
      <c r="A27" s="436"/>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437"/>
      <c r="AC27" s="582" t="s">
        <v>551</v>
      </c>
      <c r="AD27" s="694" t="s">
        <v>449</v>
      </c>
      <c r="AE27" s="695" t="s">
        <v>450</v>
      </c>
      <c r="AF27" s="695" t="s">
        <v>451</v>
      </c>
      <c r="AG27" s="695" t="s">
        <v>453</v>
      </c>
      <c r="AH27" s="694" t="s">
        <v>454</v>
      </c>
      <c r="AI27" s="695" t="s">
        <v>455</v>
      </c>
      <c r="AJ27" s="695" t="s">
        <v>456</v>
      </c>
      <c r="AK27" s="695" t="s">
        <v>457</v>
      </c>
      <c r="AL27" s="575" t="s">
        <v>544</v>
      </c>
      <c r="AM27" s="673" t="s">
        <v>606</v>
      </c>
      <c r="AN27" s="575" t="s">
        <v>557</v>
      </c>
      <c r="AO27" s="120"/>
      <c r="AQ27" s="678" t="s">
        <v>551</v>
      </c>
      <c r="AR27" s="674" t="s">
        <v>449</v>
      </c>
      <c r="AS27" s="675" t="s">
        <v>450</v>
      </c>
      <c r="AT27" s="675" t="s">
        <v>451</v>
      </c>
      <c r="AU27" s="675" t="s">
        <v>453</v>
      </c>
      <c r="AV27" s="676" t="s">
        <v>454</v>
      </c>
      <c r="AW27" s="675" t="s">
        <v>455</v>
      </c>
      <c r="AX27" s="675" t="s">
        <v>456</v>
      </c>
      <c r="AY27" s="675" t="s">
        <v>457</v>
      </c>
      <c r="AZ27" s="564" t="s">
        <v>544</v>
      </c>
      <c r="BA27" s="677" t="s">
        <v>606</v>
      </c>
      <c r="BB27" s="606" t="s">
        <v>557</v>
      </c>
      <c r="BC27" s="125"/>
    </row>
    <row r="28" spans="1:55">
      <c r="A28" s="436"/>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437"/>
      <c r="AC28" s="577" t="s">
        <v>415</v>
      </c>
      <c r="AD28" s="681">
        <f>AR33</f>
        <v>0</v>
      </c>
      <c r="AE28" s="690">
        <f t="shared" ref="AE28:AM28" si="28">AS33</f>
        <v>8.6134453781512604E-2</v>
      </c>
      <c r="AF28" s="681">
        <f t="shared" si="28"/>
        <v>1.680672268907563E-2</v>
      </c>
      <c r="AG28" s="761">
        <f t="shared" si="28"/>
        <v>0.32142857142857145</v>
      </c>
      <c r="AH28" s="761">
        <f t="shared" si="28"/>
        <v>0.21848739495798319</v>
      </c>
      <c r="AI28" s="681">
        <f t="shared" si="28"/>
        <v>8.4033613445378148E-3</v>
      </c>
      <c r="AJ28" s="681">
        <f t="shared" si="28"/>
        <v>8.4033613445378148E-3</v>
      </c>
      <c r="AK28" s="690">
        <f t="shared" si="28"/>
        <v>7.5630252100840331E-2</v>
      </c>
      <c r="AL28" s="681">
        <f t="shared" si="28"/>
        <v>8.4033613445378148E-3</v>
      </c>
      <c r="AM28" s="681">
        <f t="shared" si="28"/>
        <v>0.1953781512605042</v>
      </c>
      <c r="AN28" s="681">
        <f>BB33</f>
        <v>6.0924369747899158E-2</v>
      </c>
      <c r="AO28" s="692"/>
      <c r="AQ28" s="106" t="s">
        <v>555</v>
      </c>
      <c r="AR28" s="52">
        <f t="shared" ref="AR28:BB28" si="29">+AR60/$BC60</f>
        <v>0</v>
      </c>
      <c r="AS28" s="53">
        <f t="shared" si="29"/>
        <v>0.2857142857142857</v>
      </c>
      <c r="AT28" s="53">
        <f t="shared" si="29"/>
        <v>0</v>
      </c>
      <c r="AU28" s="53">
        <f t="shared" si="29"/>
        <v>0.14285714285714285</v>
      </c>
      <c r="AV28" s="53">
        <f t="shared" si="29"/>
        <v>0.2857142857142857</v>
      </c>
      <c r="AW28" s="53">
        <f t="shared" si="29"/>
        <v>0.14285714285714285</v>
      </c>
      <c r="AX28" s="53">
        <f t="shared" si="29"/>
        <v>0</v>
      </c>
      <c r="AY28" s="53">
        <f t="shared" si="29"/>
        <v>0.14285714285714285</v>
      </c>
      <c r="AZ28" s="53">
        <f t="shared" si="29"/>
        <v>0</v>
      </c>
      <c r="BA28" s="53">
        <f t="shared" si="29"/>
        <v>0</v>
      </c>
      <c r="BB28" s="47">
        <f t="shared" si="29"/>
        <v>0</v>
      </c>
      <c r="BC28" s="124"/>
    </row>
    <row r="29" spans="1:55">
      <c r="A29" s="436"/>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437"/>
      <c r="AC29" s="577" t="s">
        <v>416</v>
      </c>
      <c r="AD29" s="681">
        <f>AR32</f>
        <v>9.9667774086378731E-3</v>
      </c>
      <c r="AE29" s="690">
        <f t="shared" ref="AE29:AM29" si="30">AS32</f>
        <v>0.14285714285714285</v>
      </c>
      <c r="AF29" s="681">
        <f t="shared" si="30"/>
        <v>1.3289036544850499E-2</v>
      </c>
      <c r="AG29" s="761">
        <f t="shared" si="30"/>
        <v>0.35880398671096347</v>
      </c>
      <c r="AH29" s="761">
        <f t="shared" si="30"/>
        <v>0.26578073089700999</v>
      </c>
      <c r="AI29" s="681">
        <f t="shared" si="30"/>
        <v>1.9933554817275746E-2</v>
      </c>
      <c r="AJ29" s="681">
        <f t="shared" si="30"/>
        <v>9.9667774086378731E-3</v>
      </c>
      <c r="AK29" s="690">
        <f t="shared" si="30"/>
        <v>4.6511627906976744E-2</v>
      </c>
      <c r="AL29" s="681">
        <f t="shared" si="30"/>
        <v>6.6445182724252493E-3</v>
      </c>
      <c r="AM29" s="681">
        <f t="shared" si="30"/>
        <v>0.11627906976744186</v>
      </c>
      <c r="AN29" s="681">
        <f>BB32</f>
        <v>9.9667774086378731E-3</v>
      </c>
      <c r="AO29" s="692"/>
      <c r="AQ29" s="108" t="s">
        <v>432</v>
      </c>
      <c r="AR29" s="52">
        <f t="shared" ref="AR29:BB29" si="31">+AR61/$BC61</f>
        <v>0</v>
      </c>
      <c r="AS29" s="53">
        <f t="shared" si="31"/>
        <v>0.14285714285714285</v>
      </c>
      <c r="AT29" s="53">
        <f t="shared" si="31"/>
        <v>0</v>
      </c>
      <c r="AU29" s="53">
        <f t="shared" si="31"/>
        <v>0.7142857142857143</v>
      </c>
      <c r="AV29" s="53">
        <f t="shared" si="31"/>
        <v>7.1428571428571425E-2</v>
      </c>
      <c r="AW29" s="53">
        <f t="shared" si="31"/>
        <v>7.1428571428571425E-2</v>
      </c>
      <c r="AX29" s="53">
        <f t="shared" si="31"/>
        <v>0</v>
      </c>
      <c r="AY29" s="53">
        <f t="shared" si="31"/>
        <v>0</v>
      </c>
      <c r="AZ29" s="53">
        <f t="shared" si="31"/>
        <v>0</v>
      </c>
      <c r="BA29" s="53">
        <f t="shared" si="31"/>
        <v>0</v>
      </c>
      <c r="BB29" s="47">
        <f t="shared" si="31"/>
        <v>0</v>
      </c>
      <c r="BC29" s="124"/>
    </row>
    <row r="30" spans="1:55">
      <c r="A30" s="436"/>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437"/>
      <c r="AC30" s="577" t="s">
        <v>417</v>
      </c>
      <c r="AD30" s="681">
        <f>AR31</f>
        <v>4.11522633744856E-3</v>
      </c>
      <c r="AE30" s="690">
        <f t="shared" ref="AE30:AM30" si="32">AS31</f>
        <v>0.12757201646090535</v>
      </c>
      <c r="AF30" s="681">
        <f t="shared" si="32"/>
        <v>1.646090534979424E-2</v>
      </c>
      <c r="AG30" s="761">
        <f t="shared" si="32"/>
        <v>0.43621399176954734</v>
      </c>
      <c r="AH30" s="761">
        <f t="shared" si="32"/>
        <v>0.24691358024691357</v>
      </c>
      <c r="AI30" s="681">
        <f t="shared" si="32"/>
        <v>2.4691358024691357E-2</v>
      </c>
      <c r="AJ30" s="681">
        <f t="shared" si="32"/>
        <v>4.11522633744856E-3</v>
      </c>
      <c r="AK30" s="690">
        <f t="shared" si="32"/>
        <v>6.1728395061728392E-2</v>
      </c>
      <c r="AL30" s="681">
        <f t="shared" si="32"/>
        <v>4.11522633744856E-3</v>
      </c>
      <c r="AM30" s="681">
        <f t="shared" si="32"/>
        <v>6.1728395061728392E-2</v>
      </c>
      <c r="AN30" s="681">
        <f>BB31</f>
        <v>1.2345679012345678E-2</v>
      </c>
      <c r="AO30" s="692"/>
      <c r="AQ30" s="108" t="s">
        <v>433</v>
      </c>
      <c r="AR30" s="52">
        <f t="shared" ref="AR30:BB30" si="33">+AR62/$BC62</f>
        <v>3.125E-2</v>
      </c>
      <c r="AS30" s="53">
        <f t="shared" si="33"/>
        <v>9.375E-2</v>
      </c>
      <c r="AT30" s="53">
        <f t="shared" si="33"/>
        <v>0</v>
      </c>
      <c r="AU30" s="53">
        <f t="shared" si="33"/>
        <v>0.625</v>
      </c>
      <c r="AV30" s="53">
        <f t="shared" si="33"/>
        <v>0.1875</v>
      </c>
      <c r="AW30" s="53">
        <f t="shared" si="33"/>
        <v>3.125E-2</v>
      </c>
      <c r="AX30" s="53">
        <f t="shared" si="33"/>
        <v>0</v>
      </c>
      <c r="AY30" s="53">
        <f t="shared" si="33"/>
        <v>0</v>
      </c>
      <c r="AZ30" s="53">
        <f t="shared" si="33"/>
        <v>0</v>
      </c>
      <c r="BA30" s="53">
        <f t="shared" si="33"/>
        <v>3.125E-2</v>
      </c>
      <c r="BB30" s="47">
        <f t="shared" si="33"/>
        <v>0</v>
      </c>
      <c r="BC30" s="124"/>
    </row>
    <row r="31" spans="1:55">
      <c r="A31" s="436"/>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437"/>
      <c r="AC31" s="577" t="s">
        <v>418</v>
      </c>
      <c r="AD31" s="681">
        <f>AR30</f>
        <v>3.125E-2</v>
      </c>
      <c r="AE31" s="690">
        <f t="shared" ref="AE31:AM31" si="34">AS30</f>
        <v>9.375E-2</v>
      </c>
      <c r="AF31" s="681">
        <f t="shared" si="34"/>
        <v>0</v>
      </c>
      <c r="AG31" s="761">
        <f t="shared" si="34"/>
        <v>0.625</v>
      </c>
      <c r="AH31" s="761">
        <f t="shared" si="34"/>
        <v>0.1875</v>
      </c>
      <c r="AI31" s="681">
        <f t="shared" si="34"/>
        <v>3.125E-2</v>
      </c>
      <c r="AJ31" s="681">
        <f t="shared" si="34"/>
        <v>0</v>
      </c>
      <c r="AK31" s="690">
        <f t="shared" si="34"/>
        <v>0</v>
      </c>
      <c r="AL31" s="681">
        <f t="shared" si="34"/>
        <v>0</v>
      </c>
      <c r="AM31" s="681">
        <f t="shared" si="34"/>
        <v>3.125E-2</v>
      </c>
      <c r="AN31" s="681">
        <f>BB30</f>
        <v>0</v>
      </c>
      <c r="AO31" s="692"/>
      <c r="AQ31" s="108" t="s">
        <v>434</v>
      </c>
      <c r="AR31" s="52">
        <f t="shared" ref="AR31:BB31" si="35">+AR63/$BC63</f>
        <v>4.11522633744856E-3</v>
      </c>
      <c r="AS31" s="53">
        <f t="shared" si="35"/>
        <v>0.12757201646090535</v>
      </c>
      <c r="AT31" s="53">
        <f t="shared" si="35"/>
        <v>1.646090534979424E-2</v>
      </c>
      <c r="AU31" s="53">
        <f t="shared" si="35"/>
        <v>0.43621399176954734</v>
      </c>
      <c r="AV31" s="53">
        <f t="shared" si="35"/>
        <v>0.24691358024691357</v>
      </c>
      <c r="AW31" s="53">
        <f t="shared" si="35"/>
        <v>2.4691358024691357E-2</v>
      </c>
      <c r="AX31" s="53">
        <f t="shared" si="35"/>
        <v>4.11522633744856E-3</v>
      </c>
      <c r="AY31" s="53">
        <f t="shared" si="35"/>
        <v>6.1728395061728392E-2</v>
      </c>
      <c r="AZ31" s="53">
        <f t="shared" si="35"/>
        <v>4.11522633744856E-3</v>
      </c>
      <c r="BA31" s="53">
        <f t="shared" si="35"/>
        <v>6.1728395061728392E-2</v>
      </c>
      <c r="BB31" s="47">
        <f t="shared" si="35"/>
        <v>1.2345679012345678E-2</v>
      </c>
      <c r="BC31" s="124"/>
    </row>
    <row r="32" spans="1:55">
      <c r="A32" s="436"/>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437"/>
      <c r="AC32" s="577" t="s">
        <v>419</v>
      </c>
      <c r="AD32" s="681">
        <f>AR29</f>
        <v>0</v>
      </c>
      <c r="AE32" s="690">
        <f t="shared" ref="AE32:AM32" si="36">AS29</f>
        <v>0.14285714285714285</v>
      </c>
      <c r="AF32" s="681">
        <f t="shared" si="36"/>
        <v>0</v>
      </c>
      <c r="AG32" s="761">
        <f t="shared" si="36"/>
        <v>0.7142857142857143</v>
      </c>
      <c r="AH32" s="761">
        <f t="shared" si="36"/>
        <v>7.1428571428571425E-2</v>
      </c>
      <c r="AI32" s="681">
        <f t="shared" si="36"/>
        <v>7.1428571428571425E-2</v>
      </c>
      <c r="AJ32" s="681">
        <f t="shared" si="36"/>
        <v>0</v>
      </c>
      <c r="AK32" s="690">
        <f t="shared" si="36"/>
        <v>0</v>
      </c>
      <c r="AL32" s="681">
        <f t="shared" si="36"/>
        <v>0</v>
      </c>
      <c r="AM32" s="681">
        <f t="shared" si="36"/>
        <v>0</v>
      </c>
      <c r="AN32" s="681">
        <f>BB29</f>
        <v>0</v>
      </c>
      <c r="AO32" s="692"/>
      <c r="AQ32" s="108" t="s">
        <v>435</v>
      </c>
      <c r="AR32" s="52">
        <f t="shared" ref="AR32:BB32" si="37">+AR64/$BC64</f>
        <v>9.9667774086378731E-3</v>
      </c>
      <c r="AS32" s="53">
        <f t="shared" si="37"/>
        <v>0.14285714285714285</v>
      </c>
      <c r="AT32" s="53">
        <f t="shared" si="37"/>
        <v>1.3289036544850499E-2</v>
      </c>
      <c r="AU32" s="53">
        <f t="shared" si="37"/>
        <v>0.35880398671096347</v>
      </c>
      <c r="AV32" s="53">
        <f t="shared" si="37"/>
        <v>0.26578073089700999</v>
      </c>
      <c r="AW32" s="53">
        <f t="shared" si="37"/>
        <v>1.9933554817275746E-2</v>
      </c>
      <c r="AX32" s="53">
        <f t="shared" si="37"/>
        <v>9.9667774086378731E-3</v>
      </c>
      <c r="AY32" s="53">
        <f t="shared" si="37"/>
        <v>4.6511627906976744E-2</v>
      </c>
      <c r="AZ32" s="53">
        <f t="shared" si="37"/>
        <v>6.6445182724252493E-3</v>
      </c>
      <c r="BA32" s="53">
        <f t="shared" si="37"/>
        <v>0.11627906976744186</v>
      </c>
      <c r="BB32" s="47">
        <f t="shared" si="37"/>
        <v>9.9667774086378731E-3</v>
      </c>
      <c r="BC32" s="124"/>
    </row>
    <row r="33" spans="1:55" ht="11.25" thickBot="1">
      <c r="A33" s="436"/>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437"/>
      <c r="AC33" s="577" t="s">
        <v>420</v>
      </c>
      <c r="AD33" s="681">
        <f>AR28</f>
        <v>0</v>
      </c>
      <c r="AE33" s="690">
        <f t="shared" ref="AE33:AM33" si="38">AS28</f>
        <v>0.2857142857142857</v>
      </c>
      <c r="AF33" s="681">
        <f t="shared" si="38"/>
        <v>0</v>
      </c>
      <c r="AG33" s="761">
        <f t="shared" si="38"/>
        <v>0.14285714285714285</v>
      </c>
      <c r="AH33" s="761">
        <f t="shared" si="38"/>
        <v>0.2857142857142857</v>
      </c>
      <c r="AI33" s="681">
        <f t="shared" si="38"/>
        <v>0.14285714285714285</v>
      </c>
      <c r="AJ33" s="681">
        <f t="shared" si="38"/>
        <v>0</v>
      </c>
      <c r="AK33" s="690">
        <f t="shared" si="38"/>
        <v>0.14285714285714285</v>
      </c>
      <c r="AL33" s="681">
        <f t="shared" si="38"/>
        <v>0</v>
      </c>
      <c r="AM33" s="681">
        <f t="shared" si="38"/>
        <v>0</v>
      </c>
      <c r="AN33" s="681">
        <f>BB28</f>
        <v>0</v>
      </c>
      <c r="AO33" s="692"/>
      <c r="AQ33" s="129" t="s">
        <v>436</v>
      </c>
      <c r="AR33" s="122">
        <f t="shared" ref="AR33:BB33" si="39">+AR65/$BC65</f>
        <v>0</v>
      </c>
      <c r="AS33" s="35">
        <f t="shared" si="39"/>
        <v>8.6134453781512604E-2</v>
      </c>
      <c r="AT33" s="35">
        <f t="shared" si="39"/>
        <v>1.680672268907563E-2</v>
      </c>
      <c r="AU33" s="35">
        <f t="shared" si="39"/>
        <v>0.32142857142857145</v>
      </c>
      <c r="AV33" s="35">
        <f t="shared" si="39"/>
        <v>0.21848739495798319</v>
      </c>
      <c r="AW33" s="35">
        <f t="shared" si="39"/>
        <v>8.4033613445378148E-3</v>
      </c>
      <c r="AX33" s="35">
        <f t="shared" si="39"/>
        <v>8.4033613445378148E-3</v>
      </c>
      <c r="AY33" s="35">
        <f t="shared" si="39"/>
        <v>7.5630252100840331E-2</v>
      </c>
      <c r="AZ33" s="35">
        <f t="shared" si="39"/>
        <v>8.4033613445378148E-3</v>
      </c>
      <c r="BA33" s="35">
        <f t="shared" si="39"/>
        <v>0.1953781512605042</v>
      </c>
      <c r="BB33" s="36">
        <f t="shared" si="39"/>
        <v>6.0924369747899158E-2</v>
      </c>
      <c r="BC33" s="124"/>
    </row>
    <row r="34" spans="1:55">
      <c r="A34" s="436"/>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437"/>
      <c r="AC34" s="120"/>
      <c r="AD34" s="692"/>
      <c r="AE34" s="692"/>
      <c r="AF34" s="692"/>
      <c r="AG34" s="692"/>
      <c r="AH34" s="692"/>
      <c r="AI34" s="692"/>
      <c r="AJ34" s="692"/>
      <c r="AK34" s="692"/>
      <c r="AL34" s="692"/>
      <c r="AM34" s="692"/>
      <c r="AN34" s="692"/>
      <c r="AO34" s="692"/>
      <c r="AQ34" s="120"/>
      <c r="AR34" s="124"/>
      <c r="AS34" s="124"/>
      <c r="AT34" s="124"/>
      <c r="AU34" s="124"/>
      <c r="AV34" s="124"/>
      <c r="AW34" s="124"/>
      <c r="AX34" s="124"/>
      <c r="AY34" s="124"/>
      <c r="AZ34" s="124"/>
      <c r="BA34" s="124"/>
      <c r="BB34" s="124"/>
      <c r="BC34" s="124"/>
    </row>
    <row r="35" spans="1:55" ht="11.25" thickBot="1">
      <c r="A35" s="436"/>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437"/>
      <c r="AC35" s="26" t="s">
        <v>33</v>
      </c>
      <c r="AO35" s="26"/>
      <c r="AQ35" s="26" t="s">
        <v>33</v>
      </c>
      <c r="BC35" s="26"/>
    </row>
    <row r="36" spans="1:55" ht="30.75" customHeight="1">
      <c r="A36" s="436"/>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437"/>
      <c r="AC36" s="582"/>
      <c r="AD36" s="694" t="s">
        <v>449</v>
      </c>
      <c r="AE36" s="695" t="s">
        <v>450</v>
      </c>
      <c r="AF36" s="695" t="s">
        <v>451</v>
      </c>
      <c r="AG36" s="695" t="s">
        <v>453</v>
      </c>
      <c r="AH36" s="694" t="s">
        <v>454</v>
      </c>
      <c r="AI36" s="695" t="s">
        <v>455</v>
      </c>
      <c r="AJ36" s="695" t="s">
        <v>456</v>
      </c>
      <c r="AK36" s="695" t="s">
        <v>457</v>
      </c>
      <c r="AL36" s="575" t="s">
        <v>544</v>
      </c>
      <c r="AM36" s="673" t="s">
        <v>606</v>
      </c>
      <c r="AN36" s="575" t="s">
        <v>557</v>
      </c>
      <c r="AO36" s="575" t="s">
        <v>556</v>
      </c>
      <c r="AQ36" s="678"/>
      <c r="AR36" s="674" t="s">
        <v>449</v>
      </c>
      <c r="AS36" s="675" t="s">
        <v>450</v>
      </c>
      <c r="AT36" s="675" t="s">
        <v>451</v>
      </c>
      <c r="AU36" s="675" t="s">
        <v>453</v>
      </c>
      <c r="AV36" s="676" t="s">
        <v>454</v>
      </c>
      <c r="AW36" s="675" t="s">
        <v>455</v>
      </c>
      <c r="AX36" s="675" t="s">
        <v>456</v>
      </c>
      <c r="AY36" s="675" t="s">
        <v>457</v>
      </c>
      <c r="AZ36" s="564" t="s">
        <v>544</v>
      </c>
      <c r="BA36" s="677" t="s">
        <v>606</v>
      </c>
      <c r="BB36" s="606" t="s">
        <v>557</v>
      </c>
      <c r="BC36" s="679" t="s">
        <v>556</v>
      </c>
    </row>
    <row r="37" spans="1:55" ht="11.25" thickBot="1">
      <c r="A37" s="436"/>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437"/>
      <c r="AC37" s="575" t="s">
        <v>558</v>
      </c>
      <c r="AD37" s="689">
        <f t="shared" ref="AD37:AO37" si="40">AR37</f>
        <v>5</v>
      </c>
      <c r="AE37" s="689">
        <f t="shared" si="40"/>
        <v>122</v>
      </c>
      <c r="AF37" s="689">
        <f t="shared" si="40"/>
        <v>16</v>
      </c>
      <c r="AG37" s="689">
        <f t="shared" si="40"/>
        <v>398</v>
      </c>
      <c r="AH37" s="689">
        <f t="shared" si="40"/>
        <v>253</v>
      </c>
      <c r="AI37" s="689">
        <f t="shared" si="40"/>
        <v>19</v>
      </c>
      <c r="AJ37" s="689">
        <f t="shared" si="40"/>
        <v>8</v>
      </c>
      <c r="AK37" s="689">
        <f t="shared" si="40"/>
        <v>66</v>
      </c>
      <c r="AL37" s="689">
        <f t="shared" si="40"/>
        <v>7</v>
      </c>
      <c r="AM37" s="689">
        <f t="shared" si="40"/>
        <v>144</v>
      </c>
      <c r="AN37" s="689">
        <f t="shared" si="40"/>
        <v>35</v>
      </c>
      <c r="AO37" s="689">
        <f t="shared" si="40"/>
        <v>1073</v>
      </c>
      <c r="AQ37" s="37" t="s">
        <v>558</v>
      </c>
      <c r="AR37" s="82">
        <f>+集計・資料①!BY32</f>
        <v>5</v>
      </c>
      <c r="AS37" s="82">
        <f>+集計・資料①!BZ32</f>
        <v>122</v>
      </c>
      <c r="AT37" s="82">
        <f>+集計・資料①!CA32</f>
        <v>16</v>
      </c>
      <c r="AU37" s="82">
        <f>+集計・資料①!CB32</f>
        <v>398</v>
      </c>
      <c r="AV37" s="82">
        <f>+集計・資料①!CC32</f>
        <v>253</v>
      </c>
      <c r="AW37" s="82">
        <f>+集計・資料①!CD32</f>
        <v>19</v>
      </c>
      <c r="AX37" s="82">
        <f>+集計・資料①!CE32</f>
        <v>8</v>
      </c>
      <c r="AY37" s="82">
        <f>+集計・資料①!CF32</f>
        <v>66</v>
      </c>
      <c r="AZ37" s="64">
        <f>+集計・資料①!CG32</f>
        <v>7</v>
      </c>
      <c r="BA37" s="83">
        <f>+集計・資料①!CH32</f>
        <v>144</v>
      </c>
      <c r="BB37" s="64">
        <f>+集計・資料①!CI32</f>
        <v>35</v>
      </c>
      <c r="BC37" s="65">
        <f>+SUM(AR37:BB37)</f>
        <v>1073</v>
      </c>
    </row>
    <row r="38" spans="1:55">
      <c r="A38" s="436"/>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437"/>
      <c r="AO38" s="26"/>
      <c r="BC38" s="26"/>
    </row>
    <row r="39" spans="1:55">
      <c r="A39" s="436"/>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437"/>
      <c r="AC39" s="26" t="s">
        <v>42</v>
      </c>
      <c r="AO39" s="26"/>
      <c r="AQ39" s="26" t="s">
        <v>42</v>
      </c>
      <c r="BC39" s="26"/>
    </row>
    <row r="40" spans="1:55" ht="11.25" thickBot="1">
      <c r="A40" s="436"/>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437"/>
      <c r="AO40" s="26"/>
      <c r="BC40" s="26"/>
    </row>
    <row r="41" spans="1:55" ht="30.75" customHeight="1">
      <c r="A41" s="436"/>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437"/>
      <c r="AC41" s="582" t="s">
        <v>550</v>
      </c>
      <c r="AD41" s="694" t="s">
        <v>449</v>
      </c>
      <c r="AE41" s="695" t="s">
        <v>450</v>
      </c>
      <c r="AF41" s="695" t="s">
        <v>451</v>
      </c>
      <c r="AG41" s="695" t="s">
        <v>453</v>
      </c>
      <c r="AH41" s="694" t="s">
        <v>454</v>
      </c>
      <c r="AI41" s="695" t="s">
        <v>455</v>
      </c>
      <c r="AJ41" s="695" t="s">
        <v>456</v>
      </c>
      <c r="AK41" s="695" t="s">
        <v>457</v>
      </c>
      <c r="AL41" s="575" t="s">
        <v>544</v>
      </c>
      <c r="AM41" s="673" t="s">
        <v>606</v>
      </c>
      <c r="AN41" s="575" t="s">
        <v>557</v>
      </c>
      <c r="AO41" s="575" t="s">
        <v>556</v>
      </c>
      <c r="AQ41" s="678" t="s">
        <v>550</v>
      </c>
      <c r="AR41" s="674" t="s">
        <v>449</v>
      </c>
      <c r="AS41" s="675" t="s">
        <v>450</v>
      </c>
      <c r="AT41" s="675" t="s">
        <v>451</v>
      </c>
      <c r="AU41" s="675" t="s">
        <v>453</v>
      </c>
      <c r="AV41" s="676" t="s">
        <v>454</v>
      </c>
      <c r="AW41" s="675" t="s">
        <v>455</v>
      </c>
      <c r="AX41" s="675" t="s">
        <v>456</v>
      </c>
      <c r="AY41" s="675" t="s">
        <v>457</v>
      </c>
      <c r="AZ41" s="564" t="s">
        <v>544</v>
      </c>
      <c r="BA41" s="677" t="s">
        <v>606</v>
      </c>
      <c r="BB41" s="606" t="s">
        <v>557</v>
      </c>
      <c r="BC41" s="679" t="s">
        <v>556</v>
      </c>
    </row>
    <row r="42" spans="1:55">
      <c r="A42" s="436"/>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437"/>
      <c r="AC42" s="573" t="s">
        <v>403</v>
      </c>
      <c r="AD42" s="689">
        <f t="shared" ref="AD42:AO42" si="41">AR54</f>
        <v>3</v>
      </c>
      <c r="AE42" s="689">
        <f t="shared" si="41"/>
        <v>47</v>
      </c>
      <c r="AF42" s="689">
        <f t="shared" si="41"/>
        <v>1</v>
      </c>
      <c r="AG42" s="689">
        <f t="shared" si="41"/>
        <v>99</v>
      </c>
      <c r="AH42" s="689">
        <f t="shared" si="41"/>
        <v>49</v>
      </c>
      <c r="AI42" s="689">
        <f t="shared" si="41"/>
        <v>7</v>
      </c>
      <c r="AJ42" s="689">
        <f t="shared" si="41"/>
        <v>2</v>
      </c>
      <c r="AK42" s="689">
        <f t="shared" si="41"/>
        <v>4</v>
      </c>
      <c r="AL42" s="689">
        <f t="shared" si="41"/>
        <v>0</v>
      </c>
      <c r="AM42" s="689">
        <f t="shared" si="41"/>
        <v>10</v>
      </c>
      <c r="AN42" s="689">
        <f t="shared" si="41"/>
        <v>5</v>
      </c>
      <c r="AO42" s="689">
        <f t="shared" si="41"/>
        <v>227</v>
      </c>
      <c r="AQ42" s="147" t="s">
        <v>557</v>
      </c>
      <c r="AR42" s="68">
        <f>+集計・資料①!BY6</f>
        <v>0</v>
      </c>
      <c r="AS42" s="68">
        <f>+集計・資料①!BZ6</f>
        <v>0</v>
      </c>
      <c r="AT42" s="68">
        <f>+集計・資料①!CA6</f>
        <v>0</v>
      </c>
      <c r="AU42" s="68">
        <f>+集計・資料①!CB6</f>
        <v>0</v>
      </c>
      <c r="AV42" s="68">
        <f>+集計・資料①!CC6</f>
        <v>0</v>
      </c>
      <c r="AW42" s="68">
        <f>+集計・資料①!CD6</f>
        <v>0</v>
      </c>
      <c r="AX42" s="68">
        <f>+集計・資料①!CE6</f>
        <v>0</v>
      </c>
      <c r="AY42" s="68">
        <f>+集計・資料①!CF6</f>
        <v>0</v>
      </c>
      <c r="AZ42" s="107">
        <f>+集計・資料①!CG6</f>
        <v>0</v>
      </c>
      <c r="BA42" s="50">
        <f>+集計・資料①!CH6</f>
        <v>0</v>
      </c>
      <c r="BB42" s="50">
        <f>+集計・資料①!CI6</f>
        <v>0</v>
      </c>
      <c r="BC42" s="51">
        <f>+SUM(AR42:BB42)</f>
        <v>0</v>
      </c>
    </row>
    <row r="43" spans="1:55">
      <c r="A43" s="436"/>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437"/>
      <c r="AC43" s="683" t="s">
        <v>404</v>
      </c>
      <c r="AD43" s="689">
        <f t="shared" ref="AD43:AO43" si="42">AR53</f>
        <v>1</v>
      </c>
      <c r="AE43" s="689">
        <f t="shared" si="42"/>
        <v>15</v>
      </c>
      <c r="AF43" s="689">
        <f t="shared" si="42"/>
        <v>1</v>
      </c>
      <c r="AG43" s="689">
        <f t="shared" si="42"/>
        <v>61</v>
      </c>
      <c r="AH43" s="689">
        <f t="shared" si="42"/>
        <v>53</v>
      </c>
      <c r="AI43" s="689">
        <f t="shared" si="42"/>
        <v>3</v>
      </c>
      <c r="AJ43" s="689">
        <f t="shared" si="42"/>
        <v>0</v>
      </c>
      <c r="AK43" s="689">
        <f t="shared" si="42"/>
        <v>11</v>
      </c>
      <c r="AL43" s="689">
        <f t="shared" si="42"/>
        <v>1</v>
      </c>
      <c r="AM43" s="689">
        <f t="shared" si="42"/>
        <v>17</v>
      </c>
      <c r="AN43" s="689">
        <f t="shared" si="42"/>
        <v>4</v>
      </c>
      <c r="AO43" s="689">
        <f t="shared" si="42"/>
        <v>167</v>
      </c>
      <c r="AQ43" s="18" t="s">
        <v>544</v>
      </c>
      <c r="AR43" s="68">
        <f>+集計・資料①!BY8</f>
        <v>0</v>
      </c>
      <c r="AS43" s="68">
        <f>+集計・資料①!BZ8</f>
        <v>10</v>
      </c>
      <c r="AT43" s="68">
        <f>+集計・資料①!CA8</f>
        <v>1</v>
      </c>
      <c r="AU43" s="68">
        <f>+集計・資料①!CB8</f>
        <v>35</v>
      </c>
      <c r="AV43" s="68">
        <f>+集計・資料①!CC8</f>
        <v>19</v>
      </c>
      <c r="AW43" s="68">
        <f>+集計・資料①!CD8</f>
        <v>1</v>
      </c>
      <c r="AX43" s="68">
        <f>+集計・資料①!CE8</f>
        <v>1</v>
      </c>
      <c r="AY43" s="68">
        <f>+集計・資料①!CF8</f>
        <v>10</v>
      </c>
      <c r="AZ43" s="107">
        <f>+集計・資料①!CG8</f>
        <v>2</v>
      </c>
      <c r="BA43" s="98">
        <f>+集計・資料①!CH8</f>
        <v>18</v>
      </c>
      <c r="BB43" s="98">
        <f>+集計・資料①!CI8</f>
        <v>10</v>
      </c>
      <c r="BC43" s="54">
        <f t="shared" ref="BC43:BC54" si="43">+SUM(AR43:BB43)</f>
        <v>107</v>
      </c>
    </row>
    <row r="44" spans="1:55">
      <c r="A44" s="436"/>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437"/>
      <c r="AC44" s="573" t="s">
        <v>405</v>
      </c>
      <c r="AD44" s="689">
        <f t="shared" ref="AD44:AO44" si="44">AR52</f>
        <v>0</v>
      </c>
      <c r="AE44" s="689">
        <f t="shared" si="44"/>
        <v>1</v>
      </c>
      <c r="AF44" s="689">
        <f t="shared" si="44"/>
        <v>0</v>
      </c>
      <c r="AG44" s="689">
        <f t="shared" si="44"/>
        <v>3</v>
      </c>
      <c r="AH44" s="689">
        <f t="shared" si="44"/>
        <v>1</v>
      </c>
      <c r="AI44" s="689">
        <f t="shared" si="44"/>
        <v>0</v>
      </c>
      <c r="AJ44" s="689">
        <f t="shared" si="44"/>
        <v>0</v>
      </c>
      <c r="AK44" s="689">
        <f t="shared" si="44"/>
        <v>0</v>
      </c>
      <c r="AL44" s="689">
        <f t="shared" si="44"/>
        <v>0</v>
      </c>
      <c r="AM44" s="689">
        <f t="shared" si="44"/>
        <v>1</v>
      </c>
      <c r="AN44" s="689">
        <f t="shared" si="44"/>
        <v>0</v>
      </c>
      <c r="AO44" s="689">
        <f t="shared" si="44"/>
        <v>6</v>
      </c>
      <c r="AQ44" s="18" t="s">
        <v>545</v>
      </c>
      <c r="AR44" s="68">
        <f>+集計・資料①!BY10</f>
        <v>0</v>
      </c>
      <c r="AS44" s="68">
        <f>+集計・資料①!BZ10</f>
        <v>16</v>
      </c>
      <c r="AT44" s="68">
        <f>+集計・資料①!CA10</f>
        <v>2</v>
      </c>
      <c r="AU44" s="68">
        <f>+集計・資料①!CB10</f>
        <v>54</v>
      </c>
      <c r="AV44" s="68">
        <f>+集計・資料①!CC10</f>
        <v>19</v>
      </c>
      <c r="AW44" s="68">
        <f>+集計・資料①!CD10</f>
        <v>3</v>
      </c>
      <c r="AX44" s="68">
        <f>+集計・資料①!CE10</f>
        <v>1</v>
      </c>
      <c r="AY44" s="68">
        <f>+集計・資料①!CF10</f>
        <v>9</v>
      </c>
      <c r="AZ44" s="107">
        <f>+集計・資料①!CG10</f>
        <v>0</v>
      </c>
      <c r="BA44" s="98">
        <f>+集計・資料①!CH10</f>
        <v>15</v>
      </c>
      <c r="BB44" s="98">
        <f>+集計・資料①!CI10</f>
        <v>4</v>
      </c>
      <c r="BC44" s="54">
        <f t="shared" si="43"/>
        <v>123</v>
      </c>
    </row>
    <row r="45" spans="1:55">
      <c r="A45" s="436"/>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437"/>
      <c r="AC45" s="683" t="s">
        <v>406</v>
      </c>
      <c r="AD45" s="689">
        <f t="shared" ref="AD45:AO45" si="45">AR51</f>
        <v>0</v>
      </c>
      <c r="AE45" s="689">
        <f t="shared" si="45"/>
        <v>1</v>
      </c>
      <c r="AF45" s="689">
        <f t="shared" si="45"/>
        <v>0</v>
      </c>
      <c r="AG45" s="689">
        <f t="shared" si="45"/>
        <v>4</v>
      </c>
      <c r="AH45" s="689">
        <f t="shared" si="45"/>
        <v>7</v>
      </c>
      <c r="AI45" s="689">
        <f t="shared" si="45"/>
        <v>0</v>
      </c>
      <c r="AJ45" s="689">
        <f t="shared" si="45"/>
        <v>0</v>
      </c>
      <c r="AK45" s="689">
        <f t="shared" si="45"/>
        <v>0</v>
      </c>
      <c r="AL45" s="689">
        <f t="shared" si="45"/>
        <v>0</v>
      </c>
      <c r="AM45" s="689">
        <f t="shared" si="45"/>
        <v>1</v>
      </c>
      <c r="AN45" s="689">
        <f t="shared" si="45"/>
        <v>0</v>
      </c>
      <c r="AO45" s="689">
        <f t="shared" si="45"/>
        <v>13</v>
      </c>
      <c r="AQ45" s="18" t="s">
        <v>543</v>
      </c>
      <c r="AR45" s="68">
        <f>+集計・資料①!BY12</f>
        <v>0</v>
      </c>
      <c r="AS45" s="68">
        <f>+集計・資料①!BZ12</f>
        <v>0</v>
      </c>
      <c r="AT45" s="68">
        <f>+集計・資料①!CA12</f>
        <v>1</v>
      </c>
      <c r="AU45" s="68">
        <f>+集計・資料①!CB12</f>
        <v>14</v>
      </c>
      <c r="AV45" s="68">
        <f>+集計・資料①!CC12</f>
        <v>6</v>
      </c>
      <c r="AW45" s="68">
        <f>+集計・資料①!CD12</f>
        <v>0</v>
      </c>
      <c r="AX45" s="68">
        <f>+集計・資料①!CE12</f>
        <v>0</v>
      </c>
      <c r="AY45" s="68">
        <f>+集計・資料①!CF12</f>
        <v>1</v>
      </c>
      <c r="AZ45" s="107">
        <f>+集計・資料①!CG12</f>
        <v>0</v>
      </c>
      <c r="BA45" s="98">
        <f>+集計・資料①!CH12</f>
        <v>1</v>
      </c>
      <c r="BB45" s="98">
        <f>+集計・資料①!CI12</f>
        <v>0</v>
      </c>
      <c r="BC45" s="54">
        <f t="shared" si="43"/>
        <v>23</v>
      </c>
    </row>
    <row r="46" spans="1:55">
      <c r="A46" s="436"/>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437"/>
      <c r="AC46" s="573" t="s">
        <v>407</v>
      </c>
      <c r="AD46" s="689">
        <f t="shared" ref="AD46:AO46" si="46">AR50</f>
        <v>0</v>
      </c>
      <c r="AE46" s="689">
        <f t="shared" si="46"/>
        <v>20</v>
      </c>
      <c r="AF46" s="689">
        <f t="shared" si="46"/>
        <v>3</v>
      </c>
      <c r="AG46" s="689">
        <f t="shared" si="46"/>
        <v>44</v>
      </c>
      <c r="AH46" s="689">
        <f t="shared" si="46"/>
        <v>63</v>
      </c>
      <c r="AI46" s="689">
        <f t="shared" si="46"/>
        <v>3</v>
      </c>
      <c r="AJ46" s="689">
        <f t="shared" si="46"/>
        <v>1</v>
      </c>
      <c r="AK46" s="689">
        <f t="shared" si="46"/>
        <v>10</v>
      </c>
      <c r="AL46" s="689">
        <f t="shared" si="46"/>
        <v>3</v>
      </c>
      <c r="AM46" s="689">
        <f t="shared" si="46"/>
        <v>38</v>
      </c>
      <c r="AN46" s="689">
        <f t="shared" si="46"/>
        <v>5</v>
      </c>
      <c r="AO46" s="689">
        <f t="shared" si="46"/>
        <v>190</v>
      </c>
      <c r="AQ46" s="18" t="s">
        <v>542</v>
      </c>
      <c r="AR46" s="68">
        <f>+集計・資料①!BY14</f>
        <v>1</v>
      </c>
      <c r="AS46" s="68">
        <f>+集計・資料①!BZ14</f>
        <v>9</v>
      </c>
      <c r="AT46" s="68">
        <f>+集計・資料①!CA14</f>
        <v>6</v>
      </c>
      <c r="AU46" s="68">
        <f>+集計・資料①!CB14</f>
        <v>70</v>
      </c>
      <c r="AV46" s="68">
        <f>+集計・資料①!CC14</f>
        <v>24</v>
      </c>
      <c r="AW46" s="68">
        <f>+集計・資料①!CD14</f>
        <v>1</v>
      </c>
      <c r="AX46" s="68">
        <f>+集計・資料①!CE14</f>
        <v>2</v>
      </c>
      <c r="AY46" s="68">
        <f>+集計・資料①!CF14</f>
        <v>16</v>
      </c>
      <c r="AZ46" s="107">
        <f>+集計・資料①!CG14</f>
        <v>1</v>
      </c>
      <c r="BA46" s="98">
        <f>+集計・資料①!CH14</f>
        <v>18</v>
      </c>
      <c r="BB46" s="98">
        <f>+集計・資料①!CI14</f>
        <v>2</v>
      </c>
      <c r="BC46" s="54">
        <f t="shared" si="43"/>
        <v>150</v>
      </c>
    </row>
    <row r="47" spans="1:55">
      <c r="A47" s="436"/>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437"/>
      <c r="AC47" s="683" t="s">
        <v>408</v>
      </c>
      <c r="AD47" s="689">
        <f t="shared" ref="AD47:AO47" si="47">AR49</f>
        <v>0</v>
      </c>
      <c r="AE47" s="689">
        <f t="shared" si="47"/>
        <v>1</v>
      </c>
      <c r="AF47" s="689">
        <f t="shared" si="47"/>
        <v>0</v>
      </c>
      <c r="AG47" s="689">
        <f t="shared" si="47"/>
        <v>4</v>
      </c>
      <c r="AH47" s="689">
        <f t="shared" si="47"/>
        <v>4</v>
      </c>
      <c r="AI47" s="689">
        <f t="shared" si="47"/>
        <v>1</v>
      </c>
      <c r="AJ47" s="689">
        <f t="shared" si="47"/>
        <v>0</v>
      </c>
      <c r="AK47" s="689">
        <f t="shared" si="47"/>
        <v>0</v>
      </c>
      <c r="AL47" s="689">
        <f t="shared" si="47"/>
        <v>0</v>
      </c>
      <c r="AM47" s="689">
        <f t="shared" si="47"/>
        <v>5</v>
      </c>
      <c r="AN47" s="689">
        <f t="shared" si="47"/>
        <v>1</v>
      </c>
      <c r="AO47" s="689">
        <f t="shared" si="47"/>
        <v>16</v>
      </c>
      <c r="AQ47" s="18" t="s">
        <v>541</v>
      </c>
      <c r="AR47" s="68">
        <f>+集計・資料①!BY16</f>
        <v>0</v>
      </c>
      <c r="AS47" s="68">
        <f>+集計・資料①!BZ16</f>
        <v>2</v>
      </c>
      <c r="AT47" s="68">
        <f>+集計・資料①!CA16</f>
        <v>1</v>
      </c>
      <c r="AU47" s="68">
        <f>+集計・資料①!CB16</f>
        <v>9</v>
      </c>
      <c r="AV47" s="68">
        <f>+集計・資料①!CC16</f>
        <v>4</v>
      </c>
      <c r="AW47" s="68">
        <f>+集計・資料①!CD16</f>
        <v>0</v>
      </c>
      <c r="AX47" s="68">
        <f>+集計・資料①!CE16</f>
        <v>0</v>
      </c>
      <c r="AY47" s="68">
        <f>+集計・資料①!CF16</f>
        <v>5</v>
      </c>
      <c r="AZ47" s="107">
        <f>+集計・資料①!CG16</f>
        <v>0</v>
      </c>
      <c r="BA47" s="98">
        <f>+集計・資料①!CH16</f>
        <v>10</v>
      </c>
      <c r="BB47" s="98">
        <f>+集計・資料①!CI16</f>
        <v>2</v>
      </c>
      <c r="BC47" s="54">
        <f t="shared" si="43"/>
        <v>33</v>
      </c>
    </row>
    <row r="48" spans="1:55">
      <c r="A48" s="436"/>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437"/>
      <c r="AC48" s="573" t="s">
        <v>409</v>
      </c>
      <c r="AD48" s="689">
        <f t="shared" ref="AD48:AO48" si="48">AR48</f>
        <v>0</v>
      </c>
      <c r="AE48" s="689">
        <f t="shared" si="48"/>
        <v>0</v>
      </c>
      <c r="AF48" s="689">
        <f t="shared" si="48"/>
        <v>0</v>
      </c>
      <c r="AG48" s="689">
        <f t="shared" si="48"/>
        <v>1</v>
      </c>
      <c r="AH48" s="689">
        <f t="shared" si="48"/>
        <v>4</v>
      </c>
      <c r="AI48" s="689">
        <f t="shared" si="48"/>
        <v>0</v>
      </c>
      <c r="AJ48" s="689">
        <f t="shared" si="48"/>
        <v>1</v>
      </c>
      <c r="AK48" s="689">
        <f t="shared" si="48"/>
        <v>0</v>
      </c>
      <c r="AL48" s="689">
        <f t="shared" si="48"/>
        <v>0</v>
      </c>
      <c r="AM48" s="689">
        <f t="shared" si="48"/>
        <v>10</v>
      </c>
      <c r="AN48" s="689">
        <f t="shared" si="48"/>
        <v>2</v>
      </c>
      <c r="AO48" s="689">
        <f t="shared" si="48"/>
        <v>18</v>
      </c>
      <c r="AQ48" s="18" t="s">
        <v>546</v>
      </c>
      <c r="AR48" s="68">
        <f>+集計・資料①!BY18</f>
        <v>0</v>
      </c>
      <c r="AS48" s="68">
        <f>+集計・資料①!BZ18</f>
        <v>0</v>
      </c>
      <c r="AT48" s="68">
        <f>+集計・資料①!CA18</f>
        <v>0</v>
      </c>
      <c r="AU48" s="68">
        <f>+集計・資料①!CB18</f>
        <v>1</v>
      </c>
      <c r="AV48" s="68">
        <f>+集計・資料①!CC18</f>
        <v>4</v>
      </c>
      <c r="AW48" s="68">
        <f>+集計・資料①!CD18</f>
        <v>0</v>
      </c>
      <c r="AX48" s="68">
        <f>+集計・資料①!CE18</f>
        <v>1</v>
      </c>
      <c r="AY48" s="68">
        <f>+集計・資料①!CF18</f>
        <v>0</v>
      </c>
      <c r="AZ48" s="107">
        <f>+集計・資料①!CG18</f>
        <v>0</v>
      </c>
      <c r="BA48" s="98">
        <f>+集計・資料①!CH18</f>
        <v>10</v>
      </c>
      <c r="BB48" s="98">
        <f>+集計・資料①!CI18</f>
        <v>2</v>
      </c>
      <c r="BC48" s="54">
        <f t="shared" si="43"/>
        <v>18</v>
      </c>
    </row>
    <row r="49" spans="1:55">
      <c r="A49" s="436"/>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437"/>
      <c r="AC49" s="683" t="s">
        <v>410</v>
      </c>
      <c r="AD49" s="689">
        <f t="shared" ref="AD49:AO49" si="49">AR47</f>
        <v>0</v>
      </c>
      <c r="AE49" s="689">
        <f t="shared" si="49"/>
        <v>2</v>
      </c>
      <c r="AF49" s="689">
        <f t="shared" si="49"/>
        <v>1</v>
      </c>
      <c r="AG49" s="689">
        <f t="shared" si="49"/>
        <v>9</v>
      </c>
      <c r="AH49" s="689">
        <f t="shared" si="49"/>
        <v>4</v>
      </c>
      <c r="AI49" s="689">
        <f t="shared" si="49"/>
        <v>0</v>
      </c>
      <c r="AJ49" s="689">
        <f t="shared" si="49"/>
        <v>0</v>
      </c>
      <c r="AK49" s="689">
        <f t="shared" si="49"/>
        <v>5</v>
      </c>
      <c r="AL49" s="689">
        <f t="shared" si="49"/>
        <v>0</v>
      </c>
      <c r="AM49" s="689">
        <f t="shared" si="49"/>
        <v>10</v>
      </c>
      <c r="AN49" s="689">
        <f t="shared" si="49"/>
        <v>2</v>
      </c>
      <c r="AO49" s="689">
        <f t="shared" si="49"/>
        <v>33</v>
      </c>
      <c r="AQ49" s="18" t="s">
        <v>540</v>
      </c>
      <c r="AR49" s="68">
        <f>+集計・資料①!BY20</f>
        <v>0</v>
      </c>
      <c r="AS49" s="68">
        <f>+集計・資料①!BZ20</f>
        <v>1</v>
      </c>
      <c r="AT49" s="68">
        <f>+集計・資料①!CA20</f>
        <v>0</v>
      </c>
      <c r="AU49" s="68">
        <f>+集計・資料①!CB20</f>
        <v>4</v>
      </c>
      <c r="AV49" s="68">
        <f>+集計・資料①!CC20</f>
        <v>4</v>
      </c>
      <c r="AW49" s="68">
        <f>+集計・資料①!CD20</f>
        <v>1</v>
      </c>
      <c r="AX49" s="68">
        <f>+集計・資料①!CE20</f>
        <v>0</v>
      </c>
      <c r="AY49" s="68">
        <f>+集計・資料①!CF20</f>
        <v>0</v>
      </c>
      <c r="AZ49" s="107">
        <f>+集計・資料①!CG20</f>
        <v>0</v>
      </c>
      <c r="BA49" s="98">
        <f>+集計・資料①!CH20</f>
        <v>5</v>
      </c>
      <c r="BB49" s="98">
        <f>+集計・資料①!CI20</f>
        <v>1</v>
      </c>
      <c r="BC49" s="54">
        <f t="shared" si="43"/>
        <v>16</v>
      </c>
    </row>
    <row r="50" spans="1:55">
      <c r="A50" s="436"/>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437"/>
      <c r="AC50" s="573" t="s">
        <v>411</v>
      </c>
      <c r="AD50" s="689">
        <f t="shared" ref="AD50:AO50" si="50">AR46</f>
        <v>1</v>
      </c>
      <c r="AE50" s="689">
        <f t="shared" si="50"/>
        <v>9</v>
      </c>
      <c r="AF50" s="689">
        <f t="shared" si="50"/>
        <v>6</v>
      </c>
      <c r="AG50" s="689">
        <f t="shared" si="50"/>
        <v>70</v>
      </c>
      <c r="AH50" s="689">
        <f t="shared" si="50"/>
        <v>24</v>
      </c>
      <c r="AI50" s="689">
        <f t="shared" si="50"/>
        <v>1</v>
      </c>
      <c r="AJ50" s="689">
        <f t="shared" si="50"/>
        <v>2</v>
      </c>
      <c r="AK50" s="689">
        <f t="shared" si="50"/>
        <v>16</v>
      </c>
      <c r="AL50" s="689">
        <f t="shared" si="50"/>
        <v>1</v>
      </c>
      <c r="AM50" s="689">
        <f t="shared" si="50"/>
        <v>18</v>
      </c>
      <c r="AN50" s="689">
        <f t="shared" si="50"/>
        <v>2</v>
      </c>
      <c r="AO50" s="689">
        <f t="shared" si="50"/>
        <v>150</v>
      </c>
      <c r="AQ50" s="18" t="s">
        <v>539</v>
      </c>
      <c r="AR50" s="68">
        <f>+集計・資料①!BY22</f>
        <v>0</v>
      </c>
      <c r="AS50" s="68">
        <f>+集計・資料①!BZ22</f>
        <v>20</v>
      </c>
      <c r="AT50" s="68">
        <f>+集計・資料①!CA22</f>
        <v>3</v>
      </c>
      <c r="AU50" s="68">
        <f>+集計・資料①!CB22</f>
        <v>44</v>
      </c>
      <c r="AV50" s="68">
        <f>+集計・資料①!CC22</f>
        <v>63</v>
      </c>
      <c r="AW50" s="68">
        <f>+集計・資料①!CD22</f>
        <v>3</v>
      </c>
      <c r="AX50" s="68">
        <f>+集計・資料①!CE22</f>
        <v>1</v>
      </c>
      <c r="AY50" s="68">
        <f>+集計・資料①!CF22</f>
        <v>10</v>
      </c>
      <c r="AZ50" s="107">
        <f>+集計・資料①!CG22</f>
        <v>3</v>
      </c>
      <c r="BA50" s="98">
        <f>+集計・資料①!CH22</f>
        <v>38</v>
      </c>
      <c r="BB50" s="98">
        <f>+集計・資料①!CI22</f>
        <v>5</v>
      </c>
      <c r="BC50" s="54">
        <f t="shared" si="43"/>
        <v>190</v>
      </c>
    </row>
    <row r="51" spans="1:55">
      <c r="A51" s="436"/>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437"/>
      <c r="AC51" s="683" t="s">
        <v>412</v>
      </c>
      <c r="AD51" s="689">
        <f t="shared" ref="AD51:AO51" si="51">AR45</f>
        <v>0</v>
      </c>
      <c r="AE51" s="689">
        <f t="shared" si="51"/>
        <v>0</v>
      </c>
      <c r="AF51" s="689">
        <f t="shared" si="51"/>
        <v>1</v>
      </c>
      <c r="AG51" s="689">
        <f t="shared" si="51"/>
        <v>14</v>
      </c>
      <c r="AH51" s="689">
        <f t="shared" si="51"/>
        <v>6</v>
      </c>
      <c r="AI51" s="689">
        <f t="shared" si="51"/>
        <v>0</v>
      </c>
      <c r="AJ51" s="689">
        <f t="shared" si="51"/>
        <v>0</v>
      </c>
      <c r="AK51" s="689">
        <f t="shared" si="51"/>
        <v>1</v>
      </c>
      <c r="AL51" s="689">
        <f t="shared" si="51"/>
        <v>0</v>
      </c>
      <c r="AM51" s="689">
        <f t="shared" si="51"/>
        <v>1</v>
      </c>
      <c r="AN51" s="689">
        <f t="shared" si="51"/>
        <v>0</v>
      </c>
      <c r="AO51" s="689">
        <f t="shared" si="51"/>
        <v>23</v>
      </c>
      <c r="AQ51" s="18" t="s">
        <v>538</v>
      </c>
      <c r="AR51" s="68">
        <f>+集計・資料①!BY24</f>
        <v>0</v>
      </c>
      <c r="AS51" s="68">
        <f>+集計・資料①!BZ24</f>
        <v>1</v>
      </c>
      <c r="AT51" s="68">
        <f>+集計・資料①!CA24</f>
        <v>0</v>
      </c>
      <c r="AU51" s="68">
        <f>+集計・資料①!CB24</f>
        <v>4</v>
      </c>
      <c r="AV51" s="68">
        <f>+集計・資料①!CC24</f>
        <v>7</v>
      </c>
      <c r="AW51" s="68">
        <f>+集計・資料①!CD24</f>
        <v>0</v>
      </c>
      <c r="AX51" s="68">
        <f>+集計・資料①!CE24</f>
        <v>0</v>
      </c>
      <c r="AY51" s="68">
        <f>+集計・資料①!CF24</f>
        <v>0</v>
      </c>
      <c r="AZ51" s="107">
        <f>+集計・資料①!CG24</f>
        <v>0</v>
      </c>
      <c r="BA51" s="98">
        <f>+集計・資料①!CH24</f>
        <v>1</v>
      </c>
      <c r="BB51" s="98">
        <f>+集計・資料①!CI24</f>
        <v>0</v>
      </c>
      <c r="BC51" s="54">
        <f t="shared" si="43"/>
        <v>13</v>
      </c>
    </row>
    <row r="52" spans="1:55">
      <c r="A52" s="436"/>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437"/>
      <c r="AC52" s="573" t="s">
        <v>413</v>
      </c>
      <c r="AD52" s="689">
        <f t="shared" ref="AD52:AO52" si="52">AR44</f>
        <v>0</v>
      </c>
      <c r="AE52" s="689">
        <f t="shared" si="52"/>
        <v>16</v>
      </c>
      <c r="AF52" s="689">
        <f t="shared" si="52"/>
        <v>2</v>
      </c>
      <c r="AG52" s="689">
        <f t="shared" si="52"/>
        <v>54</v>
      </c>
      <c r="AH52" s="689">
        <f t="shared" si="52"/>
        <v>19</v>
      </c>
      <c r="AI52" s="689">
        <f t="shared" si="52"/>
        <v>3</v>
      </c>
      <c r="AJ52" s="689">
        <f t="shared" si="52"/>
        <v>1</v>
      </c>
      <c r="AK52" s="689">
        <f t="shared" si="52"/>
        <v>9</v>
      </c>
      <c r="AL52" s="689">
        <f t="shared" si="52"/>
        <v>0</v>
      </c>
      <c r="AM52" s="689">
        <f t="shared" si="52"/>
        <v>15</v>
      </c>
      <c r="AN52" s="689">
        <f t="shared" si="52"/>
        <v>4</v>
      </c>
      <c r="AO52" s="689">
        <f t="shared" si="52"/>
        <v>123</v>
      </c>
      <c r="AQ52" s="18" t="s">
        <v>537</v>
      </c>
      <c r="AR52" s="68">
        <f>+集計・資料①!BY26</f>
        <v>0</v>
      </c>
      <c r="AS52" s="68">
        <f>+集計・資料①!BZ26</f>
        <v>1</v>
      </c>
      <c r="AT52" s="68">
        <f>+集計・資料①!CA26</f>
        <v>0</v>
      </c>
      <c r="AU52" s="68">
        <f>+集計・資料①!CB26</f>
        <v>3</v>
      </c>
      <c r="AV52" s="68">
        <f>+集計・資料①!CC26</f>
        <v>1</v>
      </c>
      <c r="AW52" s="68">
        <f>+集計・資料①!CD26</f>
        <v>0</v>
      </c>
      <c r="AX52" s="68">
        <f>+集計・資料①!CE26</f>
        <v>0</v>
      </c>
      <c r="AY52" s="68">
        <f>+集計・資料①!CF26</f>
        <v>0</v>
      </c>
      <c r="AZ52" s="107">
        <f>+集計・資料①!CG26</f>
        <v>0</v>
      </c>
      <c r="BA52" s="98">
        <f>+集計・資料①!CH26</f>
        <v>1</v>
      </c>
      <c r="BB52" s="98">
        <f>+集計・資料①!CI26</f>
        <v>0</v>
      </c>
      <c r="BC52" s="54">
        <f t="shared" si="43"/>
        <v>6</v>
      </c>
    </row>
    <row r="53" spans="1:55">
      <c r="A53" s="436"/>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437"/>
      <c r="AC53" s="683" t="s">
        <v>414</v>
      </c>
      <c r="AD53" s="689">
        <f t="shared" ref="AD53:AO53" si="53">AR43</f>
        <v>0</v>
      </c>
      <c r="AE53" s="689">
        <f t="shared" si="53"/>
        <v>10</v>
      </c>
      <c r="AF53" s="689">
        <f t="shared" si="53"/>
        <v>1</v>
      </c>
      <c r="AG53" s="689">
        <f t="shared" si="53"/>
        <v>35</v>
      </c>
      <c r="AH53" s="689">
        <f t="shared" si="53"/>
        <v>19</v>
      </c>
      <c r="AI53" s="689">
        <f t="shared" si="53"/>
        <v>1</v>
      </c>
      <c r="AJ53" s="689">
        <f t="shared" si="53"/>
        <v>1</v>
      </c>
      <c r="AK53" s="689">
        <f t="shared" si="53"/>
        <v>10</v>
      </c>
      <c r="AL53" s="689">
        <f t="shared" si="53"/>
        <v>2</v>
      </c>
      <c r="AM53" s="689">
        <f t="shared" si="53"/>
        <v>18</v>
      </c>
      <c r="AN53" s="689">
        <f t="shared" si="53"/>
        <v>10</v>
      </c>
      <c r="AO53" s="689">
        <f t="shared" si="53"/>
        <v>107</v>
      </c>
      <c r="AQ53" s="19" t="s">
        <v>547</v>
      </c>
      <c r="AR53" s="68">
        <f>+集計・資料①!BY28</f>
        <v>1</v>
      </c>
      <c r="AS53" s="68">
        <f>+集計・資料①!BZ28</f>
        <v>15</v>
      </c>
      <c r="AT53" s="68">
        <f>+集計・資料①!CA28</f>
        <v>1</v>
      </c>
      <c r="AU53" s="68">
        <f>+集計・資料①!CB28</f>
        <v>61</v>
      </c>
      <c r="AV53" s="68">
        <f>+集計・資料①!CC28</f>
        <v>53</v>
      </c>
      <c r="AW53" s="68">
        <f>+集計・資料①!CD28</f>
        <v>3</v>
      </c>
      <c r="AX53" s="68">
        <f>+集計・資料①!CE28</f>
        <v>0</v>
      </c>
      <c r="AY53" s="68">
        <f>+集計・資料①!CF28</f>
        <v>11</v>
      </c>
      <c r="AZ53" s="107">
        <f>+集計・資料①!CG28</f>
        <v>1</v>
      </c>
      <c r="BA53" s="98">
        <f>+集計・資料①!CH28</f>
        <v>17</v>
      </c>
      <c r="BB53" s="98">
        <f>+集計・資料①!CI28</f>
        <v>4</v>
      </c>
      <c r="BC53" s="54">
        <f t="shared" si="43"/>
        <v>167</v>
      </c>
    </row>
    <row r="54" spans="1:55" ht="11.25" thickBot="1">
      <c r="A54" s="436"/>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437"/>
      <c r="AC54" s="573" t="s">
        <v>23</v>
      </c>
      <c r="AD54" s="689">
        <f t="shared" ref="AD54:AO54" si="54">AR42</f>
        <v>0</v>
      </c>
      <c r="AE54" s="689">
        <f t="shared" si="54"/>
        <v>0</v>
      </c>
      <c r="AF54" s="689">
        <f t="shared" si="54"/>
        <v>0</v>
      </c>
      <c r="AG54" s="689">
        <f t="shared" si="54"/>
        <v>0</v>
      </c>
      <c r="AH54" s="689">
        <f t="shared" si="54"/>
        <v>0</v>
      </c>
      <c r="AI54" s="689">
        <f t="shared" si="54"/>
        <v>0</v>
      </c>
      <c r="AJ54" s="689">
        <f t="shared" si="54"/>
        <v>0</v>
      </c>
      <c r="AK54" s="689">
        <f t="shared" si="54"/>
        <v>0</v>
      </c>
      <c r="AL54" s="689">
        <f t="shared" si="54"/>
        <v>0</v>
      </c>
      <c r="AM54" s="689">
        <f t="shared" si="54"/>
        <v>0</v>
      </c>
      <c r="AN54" s="689">
        <f t="shared" si="54"/>
        <v>0</v>
      </c>
      <c r="AO54" s="689">
        <f t="shared" si="54"/>
        <v>0</v>
      </c>
      <c r="AQ54" s="21" t="s">
        <v>548</v>
      </c>
      <c r="AR54" s="80">
        <f>+集計・資料①!BY30</f>
        <v>3</v>
      </c>
      <c r="AS54" s="80">
        <f>+集計・資料①!BZ30</f>
        <v>47</v>
      </c>
      <c r="AT54" s="80">
        <f>+集計・資料①!CA30</f>
        <v>1</v>
      </c>
      <c r="AU54" s="80">
        <f>+集計・資料①!CB30</f>
        <v>99</v>
      </c>
      <c r="AV54" s="80">
        <f>+集計・資料①!CC30</f>
        <v>49</v>
      </c>
      <c r="AW54" s="80">
        <f>+集計・資料①!CD30</f>
        <v>7</v>
      </c>
      <c r="AX54" s="80">
        <f>+集計・資料①!CE30</f>
        <v>2</v>
      </c>
      <c r="AY54" s="80">
        <f>+集計・資料①!CF30</f>
        <v>4</v>
      </c>
      <c r="AZ54" s="137">
        <f>+集計・資料①!CG30</f>
        <v>0</v>
      </c>
      <c r="BA54" s="60">
        <f>+集計・資料①!CH30</f>
        <v>10</v>
      </c>
      <c r="BB54" s="60">
        <f>+集計・資料①!CI30</f>
        <v>5</v>
      </c>
      <c r="BC54" s="61">
        <f t="shared" si="43"/>
        <v>227</v>
      </c>
    </row>
    <row r="55" spans="1:55" ht="12" thickTop="1" thickBot="1">
      <c r="A55" s="436"/>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437"/>
      <c r="AC55" s="575" t="s">
        <v>556</v>
      </c>
      <c r="AD55" s="689">
        <f t="shared" ref="AD55:AO55" si="55">SUM(AD42:AD54)</f>
        <v>5</v>
      </c>
      <c r="AE55" s="689">
        <f t="shared" si="55"/>
        <v>122</v>
      </c>
      <c r="AF55" s="689">
        <f t="shared" si="55"/>
        <v>16</v>
      </c>
      <c r="AG55" s="689">
        <f t="shared" si="55"/>
        <v>398</v>
      </c>
      <c r="AH55" s="689">
        <f t="shared" si="55"/>
        <v>253</v>
      </c>
      <c r="AI55" s="689">
        <f t="shared" si="55"/>
        <v>19</v>
      </c>
      <c r="AJ55" s="689">
        <f t="shared" si="55"/>
        <v>8</v>
      </c>
      <c r="AK55" s="689">
        <f t="shared" si="55"/>
        <v>66</v>
      </c>
      <c r="AL55" s="689">
        <f t="shared" si="55"/>
        <v>7</v>
      </c>
      <c r="AM55" s="689">
        <f t="shared" si="55"/>
        <v>144</v>
      </c>
      <c r="AN55" s="689">
        <f t="shared" si="55"/>
        <v>35</v>
      </c>
      <c r="AO55" s="689">
        <f t="shared" si="55"/>
        <v>1073</v>
      </c>
      <c r="AQ55" s="37" t="s">
        <v>556</v>
      </c>
      <c r="AR55" s="82">
        <f>SUM(AR42:AR54)</f>
        <v>5</v>
      </c>
      <c r="AS55" s="83">
        <f t="shared" ref="AS55:BC55" si="56">SUM(AS42:AS54)</f>
        <v>122</v>
      </c>
      <c r="AT55" s="83">
        <f t="shared" si="56"/>
        <v>16</v>
      </c>
      <c r="AU55" s="83">
        <f t="shared" si="56"/>
        <v>398</v>
      </c>
      <c r="AV55" s="83">
        <f t="shared" si="56"/>
        <v>253</v>
      </c>
      <c r="AW55" s="83">
        <f t="shared" si="56"/>
        <v>19</v>
      </c>
      <c r="AX55" s="83">
        <f t="shared" si="56"/>
        <v>8</v>
      </c>
      <c r="AY55" s="83">
        <f t="shared" si="56"/>
        <v>66</v>
      </c>
      <c r="AZ55" s="83">
        <f t="shared" si="56"/>
        <v>7</v>
      </c>
      <c r="BA55" s="83">
        <f t="shared" si="56"/>
        <v>144</v>
      </c>
      <c r="BB55" s="84">
        <f t="shared" si="56"/>
        <v>35</v>
      </c>
      <c r="BC55" s="65">
        <f t="shared" si="56"/>
        <v>1073</v>
      </c>
    </row>
    <row r="56" spans="1:55">
      <c r="A56" s="436"/>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437"/>
      <c r="AM56" s="693"/>
      <c r="AN56" s="693"/>
      <c r="AO56" s="26"/>
      <c r="BA56" s="128"/>
      <c r="BB56" s="128"/>
      <c r="BC56" s="26"/>
    </row>
    <row r="57" spans="1:55">
      <c r="A57" s="436"/>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437"/>
      <c r="AC57" s="26" t="s">
        <v>609</v>
      </c>
      <c r="AN57" s="87"/>
      <c r="AO57" s="26"/>
      <c r="AQ57" s="26" t="s">
        <v>43</v>
      </c>
      <c r="BB57" s="87"/>
      <c r="BC57" s="26"/>
    </row>
    <row r="58" spans="1:55" ht="11.25" thickBot="1">
      <c r="A58" s="436"/>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437"/>
      <c r="AN58" s="693"/>
      <c r="AO58" s="26"/>
      <c r="BB58" s="128"/>
      <c r="BC58" s="26"/>
    </row>
    <row r="59" spans="1:55" ht="31.5" customHeight="1" thickBot="1">
      <c r="A59" s="436"/>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437"/>
      <c r="AC59" s="575" t="s">
        <v>551</v>
      </c>
      <c r="AD59" s="694" t="s">
        <v>449</v>
      </c>
      <c r="AE59" s="695" t="s">
        <v>450</v>
      </c>
      <c r="AF59" s="695" t="s">
        <v>451</v>
      </c>
      <c r="AG59" s="695" t="s">
        <v>453</v>
      </c>
      <c r="AH59" s="694" t="s">
        <v>454</v>
      </c>
      <c r="AI59" s="695" t="s">
        <v>455</v>
      </c>
      <c r="AJ59" s="695" t="s">
        <v>456</v>
      </c>
      <c r="AK59" s="695" t="s">
        <v>457</v>
      </c>
      <c r="AL59" s="575" t="s">
        <v>544</v>
      </c>
      <c r="AM59" s="673" t="s">
        <v>606</v>
      </c>
      <c r="AN59" s="575" t="s">
        <v>557</v>
      </c>
      <c r="AO59" s="575" t="s">
        <v>556</v>
      </c>
      <c r="AQ59" s="88" t="s">
        <v>551</v>
      </c>
      <c r="AR59" s="674" t="s">
        <v>449</v>
      </c>
      <c r="AS59" s="675" t="s">
        <v>450</v>
      </c>
      <c r="AT59" s="675" t="s">
        <v>451</v>
      </c>
      <c r="AU59" s="675" t="s">
        <v>453</v>
      </c>
      <c r="AV59" s="676" t="s">
        <v>454</v>
      </c>
      <c r="AW59" s="675" t="s">
        <v>455</v>
      </c>
      <c r="AX59" s="675" t="s">
        <v>456</v>
      </c>
      <c r="AY59" s="675" t="s">
        <v>457</v>
      </c>
      <c r="AZ59" s="564" t="s">
        <v>544</v>
      </c>
      <c r="BA59" s="677" t="s">
        <v>606</v>
      </c>
      <c r="BB59" s="606" t="s">
        <v>557</v>
      </c>
      <c r="BC59" s="679" t="s">
        <v>556</v>
      </c>
    </row>
    <row r="60" spans="1:55">
      <c r="A60" s="436"/>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437"/>
      <c r="AC60" s="577" t="s">
        <v>415</v>
      </c>
      <c r="AD60" s="689">
        <f t="shared" ref="AD60:AO60" si="57">AR65</f>
        <v>0</v>
      </c>
      <c r="AE60" s="689">
        <f t="shared" si="57"/>
        <v>41</v>
      </c>
      <c r="AF60" s="689">
        <f t="shared" si="57"/>
        <v>8</v>
      </c>
      <c r="AG60" s="689">
        <f t="shared" si="57"/>
        <v>153</v>
      </c>
      <c r="AH60" s="689">
        <f t="shared" si="57"/>
        <v>104</v>
      </c>
      <c r="AI60" s="689">
        <f t="shared" si="57"/>
        <v>4</v>
      </c>
      <c r="AJ60" s="689">
        <f t="shared" si="57"/>
        <v>4</v>
      </c>
      <c r="AK60" s="689">
        <f t="shared" si="57"/>
        <v>36</v>
      </c>
      <c r="AL60" s="689">
        <f t="shared" si="57"/>
        <v>4</v>
      </c>
      <c r="AM60" s="689">
        <f t="shared" si="57"/>
        <v>93</v>
      </c>
      <c r="AN60" s="689">
        <f t="shared" si="57"/>
        <v>29</v>
      </c>
      <c r="AO60" s="689">
        <f t="shared" si="57"/>
        <v>476</v>
      </c>
      <c r="AQ60" s="67" t="s">
        <v>555</v>
      </c>
      <c r="AR60" s="68">
        <f>+集計・資料①!BY40</f>
        <v>0</v>
      </c>
      <c r="AS60" s="68">
        <f>+集計・資料①!BZ40</f>
        <v>2</v>
      </c>
      <c r="AT60" s="68">
        <f>+集計・資料①!CA40</f>
        <v>0</v>
      </c>
      <c r="AU60" s="68">
        <f>+集計・資料①!CB40</f>
        <v>1</v>
      </c>
      <c r="AV60" s="68">
        <f>+集計・資料①!CC40</f>
        <v>2</v>
      </c>
      <c r="AW60" s="68">
        <f>+集計・資料①!CD40</f>
        <v>1</v>
      </c>
      <c r="AX60" s="68">
        <f>+集計・資料①!CE40</f>
        <v>0</v>
      </c>
      <c r="AY60" s="68">
        <f>+集計・資料①!CF40</f>
        <v>1</v>
      </c>
      <c r="AZ60" s="49">
        <f>+集計・資料①!CG40</f>
        <v>0</v>
      </c>
      <c r="BA60" s="49">
        <f>+集計・資料①!CH40</f>
        <v>0</v>
      </c>
      <c r="BB60" s="50">
        <f>+集計・資料①!CI40</f>
        <v>0</v>
      </c>
      <c r="BC60" s="148">
        <f t="shared" ref="BC60:BC65" si="58">+SUM(AR60:BB60)</f>
        <v>7</v>
      </c>
    </row>
    <row r="61" spans="1:55">
      <c r="A61" s="436"/>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437"/>
      <c r="AC61" s="577" t="s">
        <v>416</v>
      </c>
      <c r="AD61" s="689">
        <f t="shared" ref="AD61:AO61" si="59">AR64</f>
        <v>3</v>
      </c>
      <c r="AE61" s="689">
        <f t="shared" si="59"/>
        <v>43</v>
      </c>
      <c r="AF61" s="689">
        <f t="shared" si="59"/>
        <v>4</v>
      </c>
      <c r="AG61" s="689">
        <f t="shared" si="59"/>
        <v>108</v>
      </c>
      <c r="AH61" s="689">
        <f t="shared" si="59"/>
        <v>80</v>
      </c>
      <c r="AI61" s="689">
        <f t="shared" si="59"/>
        <v>6</v>
      </c>
      <c r="AJ61" s="689">
        <f t="shared" si="59"/>
        <v>3</v>
      </c>
      <c r="AK61" s="689">
        <f t="shared" si="59"/>
        <v>14</v>
      </c>
      <c r="AL61" s="689">
        <f t="shared" si="59"/>
        <v>2</v>
      </c>
      <c r="AM61" s="689">
        <f t="shared" si="59"/>
        <v>35</v>
      </c>
      <c r="AN61" s="689">
        <f t="shared" si="59"/>
        <v>3</v>
      </c>
      <c r="AO61" s="689">
        <f t="shared" si="59"/>
        <v>301</v>
      </c>
      <c r="AQ61" s="70" t="s">
        <v>432</v>
      </c>
      <c r="AR61" s="68">
        <f>+集計・資料①!BY42</f>
        <v>0</v>
      </c>
      <c r="AS61" s="68">
        <f>+集計・資料①!BZ42</f>
        <v>2</v>
      </c>
      <c r="AT61" s="68">
        <f>+集計・資料①!CA42</f>
        <v>0</v>
      </c>
      <c r="AU61" s="68">
        <f>+集計・資料①!CB42</f>
        <v>10</v>
      </c>
      <c r="AV61" s="68">
        <f>+集計・資料①!CC42</f>
        <v>1</v>
      </c>
      <c r="AW61" s="68">
        <f>+集計・資料①!CD42</f>
        <v>1</v>
      </c>
      <c r="AX61" s="68">
        <f>+集計・資料①!CE42</f>
        <v>0</v>
      </c>
      <c r="AY61" s="68">
        <f>+集計・資料①!CF42</f>
        <v>0</v>
      </c>
      <c r="AZ61" s="75">
        <f>+集計・資料①!CG42</f>
        <v>0</v>
      </c>
      <c r="BA61" s="75">
        <f>+集計・資料①!CH42</f>
        <v>0</v>
      </c>
      <c r="BB61" s="98">
        <f>+集計・資料①!CI42</f>
        <v>0</v>
      </c>
      <c r="BC61" s="54">
        <f t="shared" si="58"/>
        <v>14</v>
      </c>
    </row>
    <row r="62" spans="1:55">
      <c r="A62" s="436"/>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437"/>
      <c r="AC62" s="577" t="s">
        <v>417</v>
      </c>
      <c r="AD62" s="689">
        <f t="shared" ref="AD62:AO62" si="60">AR63</f>
        <v>1</v>
      </c>
      <c r="AE62" s="689">
        <f t="shared" si="60"/>
        <v>31</v>
      </c>
      <c r="AF62" s="689">
        <f t="shared" si="60"/>
        <v>4</v>
      </c>
      <c r="AG62" s="689">
        <f t="shared" si="60"/>
        <v>106</v>
      </c>
      <c r="AH62" s="689">
        <f t="shared" si="60"/>
        <v>60</v>
      </c>
      <c r="AI62" s="689">
        <f t="shared" si="60"/>
        <v>6</v>
      </c>
      <c r="AJ62" s="689">
        <f t="shared" si="60"/>
        <v>1</v>
      </c>
      <c r="AK62" s="689">
        <f t="shared" si="60"/>
        <v>15</v>
      </c>
      <c r="AL62" s="689">
        <f t="shared" si="60"/>
        <v>1</v>
      </c>
      <c r="AM62" s="689">
        <f t="shared" si="60"/>
        <v>15</v>
      </c>
      <c r="AN62" s="689">
        <f t="shared" si="60"/>
        <v>3</v>
      </c>
      <c r="AO62" s="689">
        <f t="shared" si="60"/>
        <v>243</v>
      </c>
      <c r="AQ62" s="70" t="s">
        <v>433</v>
      </c>
      <c r="AR62" s="68">
        <f>+集計・資料①!BY44</f>
        <v>1</v>
      </c>
      <c r="AS62" s="68">
        <f>+集計・資料①!BZ44</f>
        <v>3</v>
      </c>
      <c r="AT62" s="68">
        <f>+集計・資料①!CA44</f>
        <v>0</v>
      </c>
      <c r="AU62" s="68">
        <f>+集計・資料①!CB44</f>
        <v>20</v>
      </c>
      <c r="AV62" s="68">
        <f>+集計・資料①!CC44</f>
        <v>6</v>
      </c>
      <c r="AW62" s="68">
        <f>+集計・資料①!CD44</f>
        <v>1</v>
      </c>
      <c r="AX62" s="68">
        <f>+集計・資料①!CE44</f>
        <v>0</v>
      </c>
      <c r="AY62" s="68">
        <f>+集計・資料①!CF44</f>
        <v>0</v>
      </c>
      <c r="AZ62" s="75">
        <f>+集計・資料①!CG44</f>
        <v>0</v>
      </c>
      <c r="BA62" s="75">
        <f>+集計・資料①!CH44</f>
        <v>1</v>
      </c>
      <c r="BB62" s="98">
        <f>+集計・資料①!CI44</f>
        <v>0</v>
      </c>
      <c r="BC62" s="54">
        <f t="shared" si="58"/>
        <v>32</v>
      </c>
    </row>
    <row r="63" spans="1:55">
      <c r="A63" s="436"/>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437"/>
      <c r="AC63" s="577" t="s">
        <v>418</v>
      </c>
      <c r="AD63" s="689">
        <f t="shared" ref="AD63:AO63" si="61">AR62</f>
        <v>1</v>
      </c>
      <c r="AE63" s="689">
        <f t="shared" si="61"/>
        <v>3</v>
      </c>
      <c r="AF63" s="689">
        <f t="shared" si="61"/>
        <v>0</v>
      </c>
      <c r="AG63" s="689">
        <f t="shared" si="61"/>
        <v>20</v>
      </c>
      <c r="AH63" s="689">
        <f t="shared" si="61"/>
        <v>6</v>
      </c>
      <c r="AI63" s="689">
        <f t="shared" si="61"/>
        <v>1</v>
      </c>
      <c r="AJ63" s="689">
        <f t="shared" si="61"/>
        <v>0</v>
      </c>
      <c r="AK63" s="689">
        <f t="shared" si="61"/>
        <v>0</v>
      </c>
      <c r="AL63" s="689">
        <f t="shared" si="61"/>
        <v>0</v>
      </c>
      <c r="AM63" s="689">
        <f t="shared" si="61"/>
        <v>1</v>
      </c>
      <c r="AN63" s="689">
        <f t="shared" si="61"/>
        <v>0</v>
      </c>
      <c r="AO63" s="689">
        <f t="shared" si="61"/>
        <v>32</v>
      </c>
      <c r="AQ63" s="70" t="s">
        <v>434</v>
      </c>
      <c r="AR63" s="68">
        <f>+集計・資料①!BY46</f>
        <v>1</v>
      </c>
      <c r="AS63" s="68">
        <f>+集計・資料①!BZ46</f>
        <v>31</v>
      </c>
      <c r="AT63" s="68">
        <f>+集計・資料①!CA46</f>
        <v>4</v>
      </c>
      <c r="AU63" s="68">
        <f>+集計・資料①!CB46</f>
        <v>106</v>
      </c>
      <c r="AV63" s="68">
        <f>+集計・資料①!CC46</f>
        <v>60</v>
      </c>
      <c r="AW63" s="68">
        <f>+集計・資料①!CD46</f>
        <v>6</v>
      </c>
      <c r="AX63" s="68">
        <f>+集計・資料①!CE46</f>
        <v>1</v>
      </c>
      <c r="AY63" s="68">
        <f>+集計・資料①!CF46</f>
        <v>15</v>
      </c>
      <c r="AZ63" s="75">
        <f>+集計・資料①!CG46</f>
        <v>1</v>
      </c>
      <c r="BA63" s="75">
        <f>+集計・資料①!CH46</f>
        <v>15</v>
      </c>
      <c r="BB63" s="98">
        <f>+集計・資料①!CI46</f>
        <v>3</v>
      </c>
      <c r="BC63" s="54">
        <f t="shared" si="58"/>
        <v>243</v>
      </c>
    </row>
    <row r="64" spans="1:55">
      <c r="A64" s="436"/>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437"/>
      <c r="AC64" s="577" t="s">
        <v>419</v>
      </c>
      <c r="AD64" s="689">
        <f t="shared" ref="AD64:AO64" si="62">AR61</f>
        <v>0</v>
      </c>
      <c r="AE64" s="689">
        <f t="shared" si="62"/>
        <v>2</v>
      </c>
      <c r="AF64" s="689">
        <f t="shared" si="62"/>
        <v>0</v>
      </c>
      <c r="AG64" s="689">
        <f t="shared" si="62"/>
        <v>10</v>
      </c>
      <c r="AH64" s="689">
        <f t="shared" si="62"/>
        <v>1</v>
      </c>
      <c r="AI64" s="689">
        <f t="shared" si="62"/>
        <v>1</v>
      </c>
      <c r="AJ64" s="689">
        <f t="shared" si="62"/>
        <v>0</v>
      </c>
      <c r="AK64" s="689">
        <f t="shared" si="62"/>
        <v>0</v>
      </c>
      <c r="AL64" s="689">
        <f t="shared" si="62"/>
        <v>0</v>
      </c>
      <c r="AM64" s="689">
        <f t="shared" si="62"/>
        <v>0</v>
      </c>
      <c r="AN64" s="689">
        <f t="shared" si="62"/>
        <v>0</v>
      </c>
      <c r="AO64" s="689">
        <f t="shared" si="62"/>
        <v>14</v>
      </c>
      <c r="AQ64" s="70" t="s">
        <v>435</v>
      </c>
      <c r="AR64" s="68">
        <f>+集計・資料①!BY48</f>
        <v>3</v>
      </c>
      <c r="AS64" s="68">
        <f>+集計・資料①!BZ48</f>
        <v>43</v>
      </c>
      <c r="AT64" s="68">
        <f>+集計・資料①!CA48</f>
        <v>4</v>
      </c>
      <c r="AU64" s="68">
        <f>+集計・資料①!CB48</f>
        <v>108</v>
      </c>
      <c r="AV64" s="68">
        <f>+集計・資料①!CC48</f>
        <v>80</v>
      </c>
      <c r="AW64" s="68">
        <f>+集計・資料①!CD48</f>
        <v>6</v>
      </c>
      <c r="AX64" s="68">
        <f>+集計・資料①!CE48</f>
        <v>3</v>
      </c>
      <c r="AY64" s="68">
        <f>+集計・資料①!CF48</f>
        <v>14</v>
      </c>
      <c r="AZ64" s="75">
        <f>+集計・資料①!CG48</f>
        <v>2</v>
      </c>
      <c r="BA64" s="75">
        <f>+集計・資料①!CH48</f>
        <v>35</v>
      </c>
      <c r="BB64" s="98">
        <f>+集計・資料①!CI48</f>
        <v>3</v>
      </c>
      <c r="BC64" s="54">
        <f t="shared" si="58"/>
        <v>301</v>
      </c>
    </row>
    <row r="65" spans="1:55" ht="11.25" thickBot="1">
      <c r="A65" s="436"/>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437"/>
      <c r="AC65" s="577" t="s">
        <v>420</v>
      </c>
      <c r="AD65" s="689">
        <f t="shared" ref="AD65:AO65" si="63">AR60</f>
        <v>0</v>
      </c>
      <c r="AE65" s="689">
        <f t="shared" si="63"/>
        <v>2</v>
      </c>
      <c r="AF65" s="689">
        <f t="shared" si="63"/>
        <v>0</v>
      </c>
      <c r="AG65" s="689">
        <f t="shared" si="63"/>
        <v>1</v>
      </c>
      <c r="AH65" s="689">
        <f t="shared" si="63"/>
        <v>2</v>
      </c>
      <c r="AI65" s="689">
        <f t="shared" si="63"/>
        <v>1</v>
      </c>
      <c r="AJ65" s="689">
        <f t="shared" si="63"/>
        <v>0</v>
      </c>
      <c r="AK65" s="689">
        <f t="shared" si="63"/>
        <v>1</v>
      </c>
      <c r="AL65" s="689">
        <f t="shared" si="63"/>
        <v>0</v>
      </c>
      <c r="AM65" s="689">
        <f t="shared" si="63"/>
        <v>0</v>
      </c>
      <c r="AN65" s="689">
        <f t="shared" si="63"/>
        <v>0</v>
      </c>
      <c r="AO65" s="689">
        <f t="shared" si="63"/>
        <v>7</v>
      </c>
      <c r="AQ65" s="79" t="s">
        <v>436</v>
      </c>
      <c r="AR65" s="80">
        <f>+集計・資料①!BY50</f>
        <v>0</v>
      </c>
      <c r="AS65" s="80">
        <f>+集計・資料①!BZ50</f>
        <v>41</v>
      </c>
      <c r="AT65" s="80">
        <f>+集計・資料①!CA50</f>
        <v>8</v>
      </c>
      <c r="AU65" s="80">
        <f>+集計・資料①!CB50</f>
        <v>153</v>
      </c>
      <c r="AV65" s="80">
        <f>+集計・資料①!CC50</f>
        <v>104</v>
      </c>
      <c r="AW65" s="80">
        <f>+集計・資料①!CD50</f>
        <v>4</v>
      </c>
      <c r="AX65" s="80">
        <f>+集計・資料①!CE50</f>
        <v>4</v>
      </c>
      <c r="AY65" s="80">
        <f>+集計・資料①!CF50</f>
        <v>36</v>
      </c>
      <c r="AZ65" s="59">
        <f>+集計・資料①!CG50</f>
        <v>4</v>
      </c>
      <c r="BA65" s="59">
        <f>+集計・資料①!CH50</f>
        <v>93</v>
      </c>
      <c r="BB65" s="60">
        <f>+集計・資料①!CI50</f>
        <v>29</v>
      </c>
      <c r="BC65" s="61">
        <f t="shared" si="58"/>
        <v>476</v>
      </c>
    </row>
    <row r="66" spans="1:55" ht="12" thickTop="1" thickBot="1">
      <c r="A66" s="436"/>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437"/>
      <c r="AC66" s="575" t="s">
        <v>556</v>
      </c>
      <c r="AD66" s="689">
        <f t="shared" ref="AD66:AO66" si="64">SUM(AD60:AD65)</f>
        <v>5</v>
      </c>
      <c r="AE66" s="689">
        <f t="shared" si="64"/>
        <v>122</v>
      </c>
      <c r="AF66" s="689">
        <f t="shared" si="64"/>
        <v>16</v>
      </c>
      <c r="AG66" s="689">
        <f t="shared" si="64"/>
        <v>398</v>
      </c>
      <c r="AH66" s="689">
        <f t="shared" si="64"/>
        <v>253</v>
      </c>
      <c r="AI66" s="689">
        <f t="shared" si="64"/>
        <v>19</v>
      </c>
      <c r="AJ66" s="689">
        <f t="shared" si="64"/>
        <v>8</v>
      </c>
      <c r="AK66" s="689">
        <f t="shared" si="64"/>
        <v>66</v>
      </c>
      <c r="AL66" s="689">
        <f t="shared" si="64"/>
        <v>7</v>
      </c>
      <c r="AM66" s="689">
        <f t="shared" si="64"/>
        <v>144</v>
      </c>
      <c r="AN66" s="689">
        <f t="shared" si="64"/>
        <v>35</v>
      </c>
      <c r="AO66" s="689">
        <f t="shared" si="64"/>
        <v>1073</v>
      </c>
      <c r="AQ66" s="37" t="s">
        <v>556</v>
      </c>
      <c r="AR66" s="82">
        <f>SUM(AR60:AR65)</f>
        <v>5</v>
      </c>
      <c r="AS66" s="83">
        <f t="shared" ref="AS66:BC66" si="65">SUM(AS60:AS65)</f>
        <v>122</v>
      </c>
      <c r="AT66" s="83">
        <f t="shared" si="65"/>
        <v>16</v>
      </c>
      <c r="AU66" s="83">
        <f t="shared" si="65"/>
        <v>398</v>
      </c>
      <c r="AV66" s="83">
        <f t="shared" si="65"/>
        <v>253</v>
      </c>
      <c r="AW66" s="83">
        <f t="shared" si="65"/>
        <v>19</v>
      </c>
      <c r="AX66" s="83">
        <f t="shared" si="65"/>
        <v>8</v>
      </c>
      <c r="AY66" s="83">
        <f t="shared" si="65"/>
        <v>66</v>
      </c>
      <c r="AZ66" s="83">
        <f t="shared" si="65"/>
        <v>7</v>
      </c>
      <c r="BA66" s="83">
        <f t="shared" si="65"/>
        <v>144</v>
      </c>
      <c r="BB66" s="84">
        <f t="shared" si="65"/>
        <v>35</v>
      </c>
      <c r="BC66" s="65">
        <f t="shared" si="65"/>
        <v>1073</v>
      </c>
    </row>
    <row r="67" spans="1:55">
      <c r="A67" s="436"/>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437"/>
    </row>
    <row r="68" spans="1:55">
      <c r="A68" s="436"/>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437"/>
    </row>
    <row r="69" spans="1:55">
      <c r="A69" s="436"/>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437"/>
    </row>
    <row r="70" spans="1:55">
      <c r="A70" s="436"/>
      <c r="B70" s="87"/>
      <c r="C70" s="87"/>
      <c r="D70" s="87"/>
      <c r="E70" s="87"/>
      <c r="F70" s="87"/>
      <c r="G70" s="87"/>
      <c r="H70" s="87"/>
      <c r="I70" s="87"/>
      <c r="J70" s="87"/>
      <c r="K70" s="87"/>
      <c r="L70" s="87"/>
      <c r="M70" s="87"/>
      <c r="N70" s="87"/>
      <c r="O70" s="87"/>
      <c r="P70" s="87"/>
      <c r="Q70" s="87"/>
      <c r="R70" s="87"/>
      <c r="S70" s="87"/>
      <c r="T70" s="87"/>
      <c r="U70" s="87"/>
      <c r="V70" s="87"/>
      <c r="W70" s="87"/>
      <c r="X70" s="87"/>
      <c r="Y70" s="87"/>
      <c r="Z70" s="87"/>
      <c r="AA70" s="437"/>
    </row>
    <row r="71" spans="1:55">
      <c r="A71" s="436"/>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437"/>
    </row>
    <row r="72" spans="1:55">
      <c r="A72" s="436"/>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437"/>
    </row>
    <row r="73" spans="1:55">
      <c r="A73" s="436"/>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437"/>
    </row>
    <row r="74" spans="1:55">
      <c r="A74" s="436"/>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437"/>
    </row>
    <row r="75" spans="1:55">
      <c r="A75" s="438"/>
      <c r="B75" s="439"/>
      <c r="C75" s="439"/>
      <c r="D75" s="439"/>
      <c r="E75" s="439"/>
      <c r="F75" s="439"/>
      <c r="G75" s="439"/>
      <c r="H75" s="439"/>
      <c r="I75" s="439"/>
      <c r="J75" s="439"/>
      <c r="K75" s="439"/>
      <c r="L75" s="439"/>
      <c r="M75" s="439"/>
      <c r="N75" s="439"/>
      <c r="O75" s="439"/>
      <c r="P75" s="439"/>
      <c r="Q75" s="439"/>
      <c r="R75" s="439"/>
      <c r="S75" s="439"/>
      <c r="T75" s="439"/>
      <c r="U75" s="439"/>
      <c r="V75" s="439"/>
      <c r="W75" s="439"/>
      <c r="X75" s="439"/>
      <c r="Y75" s="439"/>
      <c r="Z75" s="439"/>
      <c r="AA75" s="440"/>
    </row>
  </sheetData>
  <mergeCells count="3">
    <mergeCell ref="A1:B1"/>
    <mergeCell ref="V1:AA1"/>
    <mergeCell ref="B3:I20"/>
  </mergeCells>
  <phoneticPr fontId="4"/>
  <conditionalFormatting sqref="AD5:AL5">
    <cfRule type="top10" dxfId="41" priority="1" rank="2"/>
  </conditionalFormatting>
  <printOptions horizontalCentered="1" verticalCentered="1"/>
  <pageMargins left="0.39370078740157483" right="0.39370078740157483" top="0.26" bottom="0.39370078740157483" header="0.3" footer="0.51181102362204722"/>
  <pageSetup paperSize="9" scale="73" orientation="portrait" r:id="rId1"/>
  <headerFooter alignWithMargins="0"/>
  <colBreaks count="2" manualBreakCount="2">
    <brk id="27" max="74" man="1"/>
    <brk id="54" max="1048575" man="1"/>
  </colBreaks>
  <drawing r:id="rId2"/>
  <legacy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9">
    <tabColor theme="9" tint="0.59999389629810485"/>
  </sheetPr>
  <dimension ref="A1:BL66"/>
  <sheetViews>
    <sheetView showGridLines="0" view="pageBreakPreview" topLeftCell="A7" zoomScaleNormal="100" zoomScaleSheetLayoutView="100" workbookViewId="0">
      <selection activeCell="B3" sqref="B3:L16"/>
    </sheetView>
  </sheetViews>
  <sheetFormatPr defaultColWidth="10.28515625" defaultRowHeight="10.5"/>
  <cols>
    <col min="1" max="27" width="3.5703125" style="26" customWidth="1"/>
    <col min="28" max="28" width="1.42578125" style="26" customWidth="1"/>
    <col min="29" max="29" width="14.7109375" style="26" customWidth="1"/>
    <col min="30" max="32" width="7.85546875" style="26" customWidth="1"/>
    <col min="33" max="33" width="2.140625" style="26" customWidth="1"/>
    <col min="34" max="34" width="15.5703125" style="26" customWidth="1"/>
    <col min="35" max="38" width="7.85546875" style="26" customWidth="1"/>
    <col min="39" max="39" width="15.85546875" style="336" bestFit="1" customWidth="1"/>
    <col min="40" max="40" width="7.140625" style="336" bestFit="1" customWidth="1"/>
    <col min="41" max="41" width="5.42578125" style="336" bestFit="1" customWidth="1"/>
    <col min="42" max="43" width="7.140625" style="336" bestFit="1" customWidth="1"/>
    <col min="44" max="44" width="8.28515625" style="336" bestFit="1" customWidth="1"/>
    <col min="45" max="45" width="5.42578125" style="336" bestFit="1" customWidth="1"/>
    <col min="46" max="53" width="5.42578125" style="336" customWidth="1"/>
    <col min="54" max="54" width="1.42578125" style="26" customWidth="1"/>
    <col min="55" max="55" width="14.7109375" style="26" customWidth="1"/>
    <col min="56" max="58" width="7.85546875" style="26" customWidth="1"/>
    <col min="59" max="59" width="2.140625" style="26" customWidth="1"/>
    <col min="60" max="60" width="15.5703125" style="26" customWidth="1"/>
    <col min="61" max="64" width="7.85546875" style="26" customWidth="1"/>
    <col min="65" max="16384" width="10.28515625" style="26"/>
  </cols>
  <sheetData>
    <row r="1" spans="1:64" ht="21" customHeight="1" thickBot="1">
      <c r="A1" s="846">
        <v>32</v>
      </c>
      <c r="B1" s="846"/>
      <c r="C1" s="495" t="s">
        <v>594</v>
      </c>
      <c r="D1" s="495"/>
      <c r="E1" s="495"/>
      <c r="F1" s="495"/>
      <c r="G1" s="495"/>
      <c r="H1" s="495"/>
      <c r="I1" s="495"/>
      <c r="J1" s="495"/>
      <c r="K1" s="495"/>
      <c r="L1" s="495"/>
      <c r="M1" s="495"/>
      <c r="N1" s="495"/>
      <c r="O1" s="495"/>
      <c r="P1" s="495"/>
      <c r="Q1" s="495"/>
      <c r="R1" s="495"/>
      <c r="S1" s="495"/>
      <c r="T1" s="495"/>
      <c r="U1" s="495"/>
      <c r="V1" s="847" t="s">
        <v>527</v>
      </c>
      <c r="W1" s="847"/>
      <c r="X1" s="847"/>
      <c r="Y1" s="847"/>
      <c r="Z1" s="847"/>
      <c r="AA1" s="847"/>
      <c r="AC1" s="26" t="s">
        <v>481</v>
      </c>
      <c r="BC1" s="26" t="s">
        <v>260</v>
      </c>
    </row>
    <row r="3" spans="1:64" ht="11.25" thickBot="1">
      <c r="B3" s="848" t="s">
        <v>845</v>
      </c>
      <c r="C3" s="884"/>
      <c r="D3" s="884"/>
      <c r="E3" s="884"/>
      <c r="F3" s="884"/>
      <c r="G3" s="884"/>
      <c r="H3" s="884"/>
      <c r="I3" s="884"/>
      <c r="J3" s="884"/>
      <c r="K3" s="884"/>
      <c r="L3" s="884"/>
      <c r="N3" s="433"/>
      <c r="O3" s="434"/>
      <c r="P3" s="434"/>
      <c r="Q3" s="434"/>
      <c r="R3" s="434"/>
      <c r="S3" s="434"/>
      <c r="T3" s="434"/>
      <c r="U3" s="434"/>
      <c r="V3" s="434"/>
      <c r="W3" s="434"/>
      <c r="X3" s="434"/>
      <c r="Y3" s="434"/>
      <c r="Z3" s="434"/>
      <c r="AA3" s="435"/>
      <c r="AC3" s="26" t="s">
        <v>584</v>
      </c>
      <c r="AH3" s="26" t="s">
        <v>4</v>
      </c>
      <c r="AN3" s="336" t="s">
        <v>690</v>
      </c>
      <c r="BC3" s="26" t="s">
        <v>584</v>
      </c>
      <c r="BH3" s="26" t="s">
        <v>4</v>
      </c>
    </row>
    <row r="4" spans="1:64" ht="11.25" thickBot="1">
      <c r="B4" s="884"/>
      <c r="C4" s="884"/>
      <c r="D4" s="884"/>
      <c r="E4" s="884"/>
      <c r="F4" s="884"/>
      <c r="G4" s="884"/>
      <c r="H4" s="884"/>
      <c r="I4" s="884"/>
      <c r="J4" s="884"/>
      <c r="K4" s="884"/>
      <c r="L4" s="884"/>
      <c r="N4" s="436"/>
      <c r="O4" s="87"/>
      <c r="P4" s="87"/>
      <c r="Q4" s="87"/>
      <c r="R4" s="87"/>
      <c r="S4" s="87"/>
      <c r="T4" s="87"/>
      <c r="U4" s="87"/>
      <c r="V4" s="87"/>
      <c r="W4" s="87"/>
      <c r="X4" s="87"/>
      <c r="Y4" s="87"/>
      <c r="Z4" s="87"/>
      <c r="AA4" s="437"/>
      <c r="AC4" s="575" t="s">
        <v>550</v>
      </c>
      <c r="AD4" s="576" t="s">
        <v>2</v>
      </c>
      <c r="AE4" s="576" t="s">
        <v>3</v>
      </c>
      <c r="AF4" s="575" t="s">
        <v>401</v>
      </c>
      <c r="AH4" s="575" t="s">
        <v>550</v>
      </c>
      <c r="AI4" s="576" t="s">
        <v>2</v>
      </c>
      <c r="AJ4" s="576" t="s">
        <v>3</v>
      </c>
      <c r="AK4" s="575" t="s">
        <v>401</v>
      </c>
      <c r="AL4" s="575" t="s">
        <v>556</v>
      </c>
      <c r="AN4" s="336" t="str">
        <f>CONCATENATE("週休二日制の実施状況について、「行っている」と回答した事業所は全体で",TEXT(AD5,"0.0％"),"となった。")</f>
        <v>週休二日制の実施状況について、「行っている」と回答した事業所は全体で83.2%となった。</v>
      </c>
      <c r="BC4" s="27" t="s">
        <v>550</v>
      </c>
      <c r="BD4" s="156" t="s">
        <v>2</v>
      </c>
      <c r="BE4" s="157" t="s">
        <v>3</v>
      </c>
      <c r="BF4" s="30" t="s">
        <v>401</v>
      </c>
      <c r="BH4" s="27" t="s">
        <v>550</v>
      </c>
      <c r="BI4" s="156" t="s">
        <v>2</v>
      </c>
      <c r="BJ4" s="157" t="s">
        <v>3</v>
      </c>
      <c r="BK4" s="43" t="s">
        <v>401</v>
      </c>
      <c r="BL4" s="32" t="s">
        <v>556</v>
      </c>
    </row>
    <row r="5" spans="1:64" ht="11.25" thickBot="1">
      <c r="B5" s="884"/>
      <c r="C5" s="884"/>
      <c r="D5" s="884"/>
      <c r="E5" s="884"/>
      <c r="F5" s="884"/>
      <c r="G5" s="884"/>
      <c r="H5" s="884"/>
      <c r="I5" s="884"/>
      <c r="J5" s="884"/>
      <c r="K5" s="884"/>
      <c r="L5" s="884"/>
      <c r="N5" s="436"/>
      <c r="O5" s="87"/>
      <c r="P5" s="87"/>
      <c r="Q5" s="87"/>
      <c r="R5" s="87"/>
      <c r="S5" s="87"/>
      <c r="T5" s="87"/>
      <c r="U5" s="87"/>
      <c r="V5" s="87"/>
      <c r="W5" s="87"/>
      <c r="X5" s="87"/>
      <c r="Y5" s="87"/>
      <c r="Z5" s="87"/>
      <c r="AA5" s="437"/>
      <c r="AC5" s="575" t="s">
        <v>558</v>
      </c>
      <c r="AD5" s="681">
        <f>BD5</f>
        <v>0.83224603914259088</v>
      </c>
      <c r="AE5" s="681">
        <f>BE5</f>
        <v>0.12488350419384903</v>
      </c>
      <c r="AF5" s="681">
        <f>BF5</f>
        <v>4.2870456663560111E-2</v>
      </c>
      <c r="AH5" s="575" t="s">
        <v>558</v>
      </c>
      <c r="AI5" s="689">
        <f>BI5</f>
        <v>893</v>
      </c>
      <c r="AJ5" s="689">
        <f>BJ5</f>
        <v>134</v>
      </c>
      <c r="AK5" s="689">
        <f>BK5</f>
        <v>46</v>
      </c>
      <c r="AL5" s="689">
        <f>BL5</f>
        <v>1073</v>
      </c>
      <c r="AN5" s="336" t="s">
        <v>691</v>
      </c>
      <c r="AP5" s="779" t="s">
        <v>692</v>
      </c>
      <c r="AQ5" s="779" t="s">
        <v>693</v>
      </c>
      <c r="AR5" s="779" t="s">
        <v>694</v>
      </c>
      <c r="AS5" s="336" t="s">
        <v>695</v>
      </c>
      <c r="BC5" s="149" t="s">
        <v>558</v>
      </c>
      <c r="BD5" s="130">
        <f>+BI5/$BL5</f>
        <v>0.83224603914259088</v>
      </c>
      <c r="BE5" s="131">
        <f>+BJ5/$BL5</f>
        <v>0.12488350419384903</v>
      </c>
      <c r="BF5" s="133">
        <f>+BK5/$BL5</f>
        <v>4.2870456663560111E-2</v>
      </c>
      <c r="BH5" s="149" t="s">
        <v>558</v>
      </c>
      <c r="BI5" s="150">
        <f>+集計・資料①!W32</f>
        <v>893</v>
      </c>
      <c r="BJ5" s="151">
        <f>+集計・資料①!AD32</f>
        <v>134</v>
      </c>
      <c r="BK5" s="152">
        <f>+集計・資料①!AE32</f>
        <v>46</v>
      </c>
      <c r="BL5" s="65">
        <f>+SUM(BI5:BK5)</f>
        <v>1073</v>
      </c>
    </row>
    <row r="6" spans="1:64">
      <c r="B6" s="884"/>
      <c r="C6" s="884"/>
      <c r="D6" s="884"/>
      <c r="E6" s="884"/>
      <c r="F6" s="884"/>
      <c r="G6" s="884"/>
      <c r="H6" s="884"/>
      <c r="I6" s="884"/>
      <c r="J6" s="884"/>
      <c r="K6" s="884"/>
      <c r="L6" s="884"/>
      <c r="N6" s="436"/>
      <c r="O6" s="87"/>
      <c r="P6" s="87"/>
      <c r="Q6" s="87"/>
      <c r="R6" s="87"/>
      <c r="S6" s="87"/>
      <c r="T6" s="87"/>
      <c r="U6" s="87"/>
      <c r="V6" s="87"/>
      <c r="W6" s="87"/>
      <c r="X6" s="87"/>
      <c r="Y6" s="87"/>
      <c r="Z6" s="87"/>
      <c r="AA6" s="437"/>
      <c r="AN6" s="336" t="s">
        <v>729</v>
      </c>
      <c r="AP6" s="779" t="s">
        <v>713</v>
      </c>
      <c r="AQ6" s="779"/>
      <c r="AR6" s="779"/>
      <c r="AS6" s="336" t="s">
        <v>730</v>
      </c>
    </row>
    <row r="7" spans="1:64">
      <c r="B7" s="884"/>
      <c r="C7" s="884"/>
      <c r="D7" s="884"/>
      <c r="E7" s="884"/>
      <c r="F7" s="884"/>
      <c r="G7" s="884"/>
      <c r="H7" s="884"/>
      <c r="I7" s="884"/>
      <c r="J7" s="884"/>
      <c r="K7" s="884"/>
      <c r="L7" s="884"/>
      <c r="N7" s="436"/>
      <c r="O7" s="87"/>
      <c r="P7" s="87"/>
      <c r="Q7" s="87"/>
      <c r="R7" s="87"/>
      <c r="S7" s="87"/>
      <c r="T7" s="87"/>
      <c r="U7" s="87"/>
      <c r="V7" s="87"/>
      <c r="W7" s="87"/>
      <c r="X7" s="87"/>
      <c r="Y7" s="87"/>
      <c r="Z7" s="87"/>
      <c r="AA7" s="437"/>
      <c r="AC7" s="26" t="s">
        <v>625</v>
      </c>
      <c r="AH7" s="26" t="s">
        <v>627</v>
      </c>
      <c r="AN7" s="336" t="str">
        <f>CONCATENATE(AN6,AP6,AQ6,AR6,AS6)</f>
        <v>どの業種も概ね週休二日制を導入しているが、「飲食店・宿泊業」では導入率が低い。</v>
      </c>
      <c r="BC7" s="26" t="s">
        <v>584</v>
      </c>
      <c r="BH7" s="26" t="s">
        <v>4</v>
      </c>
    </row>
    <row r="8" spans="1:64" ht="11.25" thickBot="1">
      <c r="B8" s="884"/>
      <c r="C8" s="884"/>
      <c r="D8" s="884"/>
      <c r="E8" s="884"/>
      <c r="F8" s="884"/>
      <c r="G8" s="884"/>
      <c r="H8" s="884"/>
      <c r="I8" s="884"/>
      <c r="J8" s="884"/>
      <c r="K8" s="884"/>
      <c r="L8" s="884"/>
      <c r="N8" s="436"/>
      <c r="O8" s="87"/>
      <c r="P8" s="87"/>
      <c r="Q8" s="87"/>
      <c r="R8" s="87"/>
      <c r="S8" s="87"/>
      <c r="T8" s="87"/>
      <c r="U8" s="87"/>
      <c r="V8" s="87"/>
      <c r="W8" s="87"/>
      <c r="X8" s="87"/>
      <c r="Y8" s="87"/>
      <c r="Z8" s="87"/>
      <c r="AA8" s="437"/>
      <c r="AN8" s="336" t="s">
        <v>698</v>
      </c>
    </row>
    <row r="9" spans="1:64" ht="11.25" thickBot="1">
      <c r="B9" s="884"/>
      <c r="C9" s="884"/>
      <c r="D9" s="884"/>
      <c r="E9" s="884"/>
      <c r="F9" s="884"/>
      <c r="G9" s="884"/>
      <c r="H9" s="884"/>
      <c r="I9" s="884"/>
      <c r="J9" s="884"/>
      <c r="K9" s="884"/>
      <c r="L9" s="884"/>
      <c r="N9" s="436"/>
      <c r="O9" s="87"/>
      <c r="P9" s="87"/>
      <c r="Q9" s="87"/>
      <c r="R9" s="87"/>
      <c r="S9" s="87"/>
      <c r="T9" s="87"/>
      <c r="U9" s="87"/>
      <c r="V9" s="87"/>
      <c r="W9" s="87"/>
      <c r="X9" s="87"/>
      <c r="Y9" s="87"/>
      <c r="Z9" s="87"/>
      <c r="AA9" s="437"/>
      <c r="AC9" s="575" t="s">
        <v>550</v>
      </c>
      <c r="AD9" s="576" t="s">
        <v>2</v>
      </c>
      <c r="AE9" s="576" t="s">
        <v>3</v>
      </c>
      <c r="AF9" s="575" t="s">
        <v>401</v>
      </c>
      <c r="AH9" s="575" t="s">
        <v>550</v>
      </c>
      <c r="AI9" s="576" t="s">
        <v>2</v>
      </c>
      <c r="AJ9" s="576" t="s">
        <v>3</v>
      </c>
      <c r="AK9" s="575" t="s">
        <v>401</v>
      </c>
      <c r="AL9" s="575" t="s">
        <v>556</v>
      </c>
      <c r="AN9" s="336" t="s">
        <v>844</v>
      </c>
      <c r="BC9" s="31" t="s">
        <v>550</v>
      </c>
      <c r="BD9" s="158" t="s">
        <v>2</v>
      </c>
      <c r="BE9" s="25" t="s">
        <v>3</v>
      </c>
      <c r="BF9" s="103" t="s">
        <v>401</v>
      </c>
      <c r="BH9" s="31" t="s">
        <v>550</v>
      </c>
      <c r="BI9" s="156" t="s">
        <v>2</v>
      </c>
      <c r="BJ9" s="157" t="s">
        <v>3</v>
      </c>
      <c r="BK9" s="43" t="s">
        <v>401</v>
      </c>
      <c r="BL9" s="32" t="s">
        <v>556</v>
      </c>
    </row>
    <row r="10" spans="1:64">
      <c r="B10" s="884"/>
      <c r="C10" s="884"/>
      <c r="D10" s="884"/>
      <c r="E10" s="884"/>
      <c r="F10" s="884"/>
      <c r="G10" s="884"/>
      <c r="H10" s="884"/>
      <c r="I10" s="884"/>
      <c r="J10" s="884"/>
      <c r="K10" s="884"/>
      <c r="L10" s="884"/>
      <c r="N10" s="436"/>
      <c r="O10" s="87"/>
      <c r="P10" s="87"/>
      <c r="Q10" s="87"/>
      <c r="R10" s="87"/>
      <c r="S10" s="87"/>
      <c r="T10" s="87"/>
      <c r="U10" s="87"/>
      <c r="V10" s="87"/>
      <c r="W10" s="87"/>
      <c r="X10" s="87"/>
      <c r="Y10" s="87"/>
      <c r="Z10" s="87"/>
      <c r="AA10" s="437"/>
      <c r="AC10" s="573" t="s">
        <v>403</v>
      </c>
      <c r="AD10" s="681">
        <f>BD22</f>
        <v>0.77092511013215859</v>
      </c>
      <c r="AE10" s="690">
        <f>BE22</f>
        <v>0.1894273127753304</v>
      </c>
      <c r="AF10" s="681">
        <f>BF22</f>
        <v>3.9647577092511016E-2</v>
      </c>
      <c r="AH10" s="573" t="s">
        <v>403</v>
      </c>
      <c r="AI10" s="689">
        <f>BI22</f>
        <v>175</v>
      </c>
      <c r="AJ10" s="689">
        <f>BJ22</f>
        <v>43</v>
      </c>
      <c r="AK10" s="689">
        <f>BK22</f>
        <v>9</v>
      </c>
      <c r="AL10" s="689">
        <f>BL22</f>
        <v>227</v>
      </c>
      <c r="BC10" s="44" t="s">
        <v>557</v>
      </c>
      <c r="BD10" s="90" t="e">
        <f t="shared" ref="BD10:BD22" si="0">+BI10/$BL10</f>
        <v>#DIV/0!</v>
      </c>
      <c r="BE10" s="46" t="e">
        <f t="shared" ref="BE10:BE22" si="1">+BJ10/$BL10</f>
        <v>#DIV/0!</v>
      </c>
      <c r="BF10" s="91" t="e">
        <f t="shared" ref="BF10:BF22" si="2">+BK10/$BL10</f>
        <v>#DIV/0!</v>
      </c>
      <c r="BH10" s="147" t="s">
        <v>557</v>
      </c>
      <c r="BI10" s="48">
        <f>+集計・資料①!W6</f>
        <v>0</v>
      </c>
      <c r="BJ10" s="49">
        <f>+集計・資料①!AD6</f>
        <v>0</v>
      </c>
      <c r="BK10" s="50">
        <f>+集計・資料①!AE6</f>
        <v>0</v>
      </c>
      <c r="BL10" s="51">
        <f>+SUM(BI10:BK10)</f>
        <v>0</v>
      </c>
    </row>
    <row r="11" spans="1:64" ht="10.5" customHeight="1">
      <c r="B11" s="884"/>
      <c r="C11" s="884"/>
      <c r="D11" s="884"/>
      <c r="E11" s="884"/>
      <c r="F11" s="884"/>
      <c r="G11" s="884"/>
      <c r="H11" s="884"/>
      <c r="I11" s="884"/>
      <c r="J11" s="884"/>
      <c r="K11" s="884"/>
      <c r="L11" s="884"/>
      <c r="N11" s="436"/>
      <c r="O11" s="87"/>
      <c r="P11" s="87"/>
      <c r="Q11" s="87"/>
      <c r="R11" s="87"/>
      <c r="S11" s="87"/>
      <c r="T11" s="87"/>
      <c r="U11" s="87"/>
      <c r="V11" s="87"/>
      <c r="W11" s="87"/>
      <c r="X11" s="87"/>
      <c r="Y11" s="87"/>
      <c r="Z11" s="87"/>
      <c r="AA11" s="437"/>
      <c r="AC11" s="683" t="s">
        <v>404</v>
      </c>
      <c r="AD11" s="681">
        <f>BD21</f>
        <v>0.89820359281437123</v>
      </c>
      <c r="AE11" s="690">
        <f>BE21</f>
        <v>7.7844311377245512E-2</v>
      </c>
      <c r="AF11" s="681">
        <f>BF21</f>
        <v>2.3952095808383235E-2</v>
      </c>
      <c r="AH11" s="683" t="s">
        <v>404</v>
      </c>
      <c r="AI11" s="689">
        <f>BI21</f>
        <v>150</v>
      </c>
      <c r="AJ11" s="689">
        <f>BJ21</f>
        <v>13</v>
      </c>
      <c r="AK11" s="689">
        <f>BK21</f>
        <v>4</v>
      </c>
      <c r="AL11" s="689">
        <f>BL21</f>
        <v>167</v>
      </c>
      <c r="BC11" s="7" t="s">
        <v>544</v>
      </c>
      <c r="BD11" s="96">
        <f t="shared" si="0"/>
        <v>0.86915887850467288</v>
      </c>
      <c r="BE11" s="72">
        <f t="shared" si="1"/>
        <v>6.5420560747663545E-2</v>
      </c>
      <c r="BF11" s="73">
        <f t="shared" si="2"/>
        <v>6.5420560747663545E-2</v>
      </c>
      <c r="BH11" s="18" t="s">
        <v>544</v>
      </c>
      <c r="BI11" s="48">
        <f>+集計・資料①!W8</f>
        <v>93</v>
      </c>
      <c r="BJ11" s="49">
        <f>+集計・資料①!AD8</f>
        <v>7</v>
      </c>
      <c r="BK11" s="50">
        <f>+集計・資料①!AE8</f>
        <v>7</v>
      </c>
      <c r="BL11" s="54">
        <f t="shared" ref="BL11:BL23" si="3">+SUM(BI11:BK11)</f>
        <v>107</v>
      </c>
    </row>
    <row r="12" spans="1:64">
      <c r="B12" s="884"/>
      <c r="C12" s="884"/>
      <c r="D12" s="884"/>
      <c r="E12" s="884"/>
      <c r="F12" s="884"/>
      <c r="G12" s="884"/>
      <c r="H12" s="884"/>
      <c r="I12" s="884"/>
      <c r="J12" s="884"/>
      <c r="K12" s="884"/>
      <c r="L12" s="884"/>
      <c r="N12" s="436"/>
      <c r="O12" s="87"/>
      <c r="P12" s="87"/>
      <c r="Q12" s="87"/>
      <c r="R12" s="87"/>
      <c r="S12" s="87"/>
      <c r="T12" s="87"/>
      <c r="U12" s="87"/>
      <c r="V12" s="87"/>
      <c r="W12" s="87"/>
      <c r="X12" s="87"/>
      <c r="Y12" s="87"/>
      <c r="Z12" s="87"/>
      <c r="AA12" s="437"/>
      <c r="AC12" s="573" t="s">
        <v>405</v>
      </c>
      <c r="AD12" s="681">
        <f>BD20</f>
        <v>1</v>
      </c>
      <c r="AE12" s="690">
        <f>BE20</f>
        <v>0</v>
      </c>
      <c r="AF12" s="681">
        <f>BF20</f>
        <v>0</v>
      </c>
      <c r="AH12" s="573" t="s">
        <v>405</v>
      </c>
      <c r="AI12" s="689">
        <f>BI20</f>
        <v>6</v>
      </c>
      <c r="AJ12" s="689">
        <f>BJ20</f>
        <v>0</v>
      </c>
      <c r="AK12" s="689">
        <f>BK20</f>
        <v>0</v>
      </c>
      <c r="AL12" s="689">
        <f>BL20</f>
        <v>6</v>
      </c>
      <c r="BC12" s="7" t="s">
        <v>545</v>
      </c>
      <c r="BD12" s="96">
        <f t="shared" si="0"/>
        <v>0.84552845528455289</v>
      </c>
      <c r="BE12" s="72">
        <f t="shared" si="1"/>
        <v>0.11382113821138211</v>
      </c>
      <c r="BF12" s="73">
        <f t="shared" si="2"/>
        <v>4.065040650406504E-2</v>
      </c>
      <c r="BH12" s="18" t="s">
        <v>545</v>
      </c>
      <c r="BI12" s="48">
        <f>+集計・資料①!W10</f>
        <v>104</v>
      </c>
      <c r="BJ12" s="49">
        <f>+集計・資料①!AD10</f>
        <v>14</v>
      </c>
      <c r="BK12" s="50">
        <f>+集計・資料①!AE10</f>
        <v>5</v>
      </c>
      <c r="BL12" s="54">
        <f t="shared" si="3"/>
        <v>123</v>
      </c>
    </row>
    <row r="13" spans="1:64">
      <c r="B13" s="884"/>
      <c r="C13" s="884"/>
      <c r="D13" s="884"/>
      <c r="E13" s="884"/>
      <c r="F13" s="884"/>
      <c r="G13" s="884"/>
      <c r="H13" s="884"/>
      <c r="I13" s="884"/>
      <c r="J13" s="884"/>
      <c r="K13" s="884"/>
      <c r="L13" s="884"/>
      <c r="N13" s="436"/>
      <c r="O13" s="87"/>
      <c r="P13" s="87"/>
      <c r="Q13" s="87"/>
      <c r="R13" s="87"/>
      <c r="S13" s="87"/>
      <c r="T13" s="87"/>
      <c r="U13" s="87"/>
      <c r="V13" s="87"/>
      <c r="W13" s="87"/>
      <c r="X13" s="87"/>
      <c r="Y13" s="87"/>
      <c r="Z13" s="87"/>
      <c r="AA13" s="437"/>
      <c r="AC13" s="683" t="s">
        <v>406</v>
      </c>
      <c r="AD13" s="681">
        <f>BD19</f>
        <v>0.84615384615384615</v>
      </c>
      <c r="AE13" s="690">
        <f>BE19</f>
        <v>0.15384615384615385</v>
      </c>
      <c r="AF13" s="681">
        <f>BF19</f>
        <v>0</v>
      </c>
      <c r="AH13" s="683" t="s">
        <v>406</v>
      </c>
      <c r="AI13" s="689">
        <f>BI19</f>
        <v>11</v>
      </c>
      <c r="AJ13" s="689">
        <f>BJ19</f>
        <v>2</v>
      </c>
      <c r="AK13" s="689">
        <f>BK19</f>
        <v>0</v>
      </c>
      <c r="AL13" s="689">
        <f>BL19</f>
        <v>13</v>
      </c>
      <c r="BC13" s="7" t="s">
        <v>543</v>
      </c>
      <c r="BD13" s="96">
        <f t="shared" si="0"/>
        <v>0.82608695652173914</v>
      </c>
      <c r="BE13" s="72">
        <f t="shared" si="1"/>
        <v>8.6956521739130432E-2</v>
      </c>
      <c r="BF13" s="73">
        <f t="shared" si="2"/>
        <v>8.6956521739130432E-2</v>
      </c>
      <c r="BH13" s="18" t="s">
        <v>543</v>
      </c>
      <c r="BI13" s="48">
        <f>+集計・資料①!W12</f>
        <v>19</v>
      </c>
      <c r="BJ13" s="49">
        <f>+集計・資料①!AD12</f>
        <v>2</v>
      </c>
      <c r="BK13" s="50">
        <f>+集計・資料①!AE12</f>
        <v>2</v>
      </c>
      <c r="BL13" s="54">
        <f t="shared" si="3"/>
        <v>23</v>
      </c>
    </row>
    <row r="14" spans="1:64" ht="12">
      <c r="B14" s="884"/>
      <c r="C14" s="884"/>
      <c r="D14" s="884"/>
      <c r="E14" s="884"/>
      <c r="F14" s="884"/>
      <c r="G14" s="884"/>
      <c r="H14" s="884"/>
      <c r="I14" s="884"/>
      <c r="J14" s="884"/>
      <c r="K14" s="884"/>
      <c r="L14" s="884"/>
      <c r="N14" s="436"/>
      <c r="O14" s="87"/>
      <c r="P14" s="87"/>
      <c r="Q14" s="87"/>
      <c r="R14" s="87"/>
      <c r="S14" s="87"/>
      <c r="T14" s="87"/>
      <c r="U14" s="87"/>
      <c r="V14" s="87"/>
      <c r="W14" s="87"/>
      <c r="X14" s="87"/>
      <c r="Y14" s="87"/>
      <c r="Z14" s="87"/>
      <c r="AA14" s="437"/>
      <c r="AC14" s="573" t="s">
        <v>407</v>
      </c>
      <c r="AD14" s="681">
        <f>BD18</f>
        <v>0.83684210526315794</v>
      </c>
      <c r="AE14" s="690">
        <f>BE18</f>
        <v>0.12631578947368421</v>
      </c>
      <c r="AF14" s="681">
        <f>BF18</f>
        <v>3.6842105263157891E-2</v>
      </c>
      <c r="AH14" s="573" t="s">
        <v>407</v>
      </c>
      <c r="AI14" s="689">
        <f>BI18</f>
        <v>159</v>
      </c>
      <c r="AJ14" s="689">
        <f>BJ18</f>
        <v>24</v>
      </c>
      <c r="AK14" s="689">
        <f>BK18</f>
        <v>7</v>
      </c>
      <c r="AL14" s="689">
        <f>BL18</f>
        <v>190</v>
      </c>
      <c r="AN14" s="780" t="s">
        <v>699</v>
      </c>
      <c r="AO14" s="781"/>
      <c r="AP14" s="781"/>
      <c r="AQ14" s="781"/>
      <c r="AR14" s="781"/>
      <c r="AS14" s="781"/>
      <c r="AT14" s="781"/>
      <c r="AU14" s="781"/>
      <c r="AV14" s="781"/>
      <c r="AW14" s="781"/>
      <c r="AX14" s="781"/>
      <c r="AY14" s="781"/>
      <c r="BC14" s="7" t="s">
        <v>542</v>
      </c>
      <c r="BD14" s="96">
        <f t="shared" si="0"/>
        <v>0.84</v>
      </c>
      <c r="BE14" s="72">
        <f t="shared" si="1"/>
        <v>0.11333333333333333</v>
      </c>
      <c r="BF14" s="73">
        <f t="shared" si="2"/>
        <v>4.6666666666666669E-2</v>
      </c>
      <c r="BH14" s="18" t="s">
        <v>542</v>
      </c>
      <c r="BI14" s="48">
        <f>+集計・資料①!W14</f>
        <v>126</v>
      </c>
      <c r="BJ14" s="49">
        <f>+集計・資料①!AD14</f>
        <v>17</v>
      </c>
      <c r="BK14" s="50">
        <f>+集計・資料①!AE14</f>
        <v>7</v>
      </c>
      <c r="BL14" s="54">
        <f t="shared" si="3"/>
        <v>150</v>
      </c>
    </row>
    <row r="15" spans="1:64">
      <c r="B15" s="884"/>
      <c r="C15" s="884"/>
      <c r="D15" s="884"/>
      <c r="E15" s="884"/>
      <c r="F15" s="884"/>
      <c r="G15" s="884"/>
      <c r="H15" s="884"/>
      <c r="I15" s="884"/>
      <c r="J15" s="884"/>
      <c r="K15" s="884"/>
      <c r="L15" s="884"/>
      <c r="N15" s="436"/>
      <c r="O15" s="87"/>
      <c r="P15" s="87"/>
      <c r="Q15" s="87"/>
      <c r="R15" s="87"/>
      <c r="S15" s="87"/>
      <c r="T15" s="87"/>
      <c r="U15" s="87"/>
      <c r="V15" s="87"/>
      <c r="W15" s="87"/>
      <c r="X15" s="87"/>
      <c r="Y15" s="87"/>
      <c r="Z15" s="87"/>
      <c r="AA15" s="437"/>
      <c r="AC15" s="683" t="s">
        <v>408</v>
      </c>
      <c r="AD15" s="681">
        <f>BD17</f>
        <v>0.875</v>
      </c>
      <c r="AE15" s="690">
        <f>BE17</f>
        <v>6.25E-2</v>
      </c>
      <c r="AF15" s="681">
        <f>BF17</f>
        <v>6.25E-2</v>
      </c>
      <c r="AH15" s="683" t="s">
        <v>408</v>
      </c>
      <c r="AI15" s="689">
        <f>BI17</f>
        <v>14</v>
      </c>
      <c r="AJ15" s="689">
        <f>BJ17</f>
        <v>1</v>
      </c>
      <c r="AK15" s="689">
        <f>BK17</f>
        <v>1</v>
      </c>
      <c r="AL15" s="689">
        <f>BL17</f>
        <v>16</v>
      </c>
      <c r="AN15" s="833" t="str">
        <f>CONCATENATE("　",AN4,CHAR(10),"　",AN7,CHAR(10),"　",AN9)</f>
        <v>　週休二日制の実施状況について、「行っている」と回答した事業所は全体で83.2%となった。
　どの業種も概ね週休二日制を導入しているが、「飲食店・宿泊業」では導入率が低い。
　規模別においては、「1～4人」の事業所を除いて80％以上、週休二日制を導入している。</v>
      </c>
      <c r="AO15" s="833"/>
      <c r="AP15" s="833"/>
      <c r="AQ15" s="833"/>
      <c r="AR15" s="833"/>
      <c r="AS15" s="833"/>
      <c r="AT15" s="833"/>
      <c r="AU15" s="833"/>
      <c r="AV15" s="833"/>
      <c r="AW15" s="833"/>
      <c r="AX15" s="833"/>
      <c r="AY15" s="833"/>
      <c r="BC15" s="7" t="s">
        <v>541</v>
      </c>
      <c r="BD15" s="96">
        <f t="shared" si="0"/>
        <v>0.66666666666666663</v>
      </c>
      <c r="BE15" s="72">
        <f t="shared" si="1"/>
        <v>0.30303030303030304</v>
      </c>
      <c r="BF15" s="73">
        <f t="shared" si="2"/>
        <v>3.0303030303030304E-2</v>
      </c>
      <c r="BH15" s="18" t="s">
        <v>541</v>
      </c>
      <c r="BI15" s="48">
        <f>+集計・資料①!W16</f>
        <v>22</v>
      </c>
      <c r="BJ15" s="49">
        <f>+集計・資料①!AD16</f>
        <v>10</v>
      </c>
      <c r="BK15" s="50">
        <f>+集計・資料①!AE16</f>
        <v>1</v>
      </c>
      <c r="BL15" s="54">
        <f t="shared" si="3"/>
        <v>33</v>
      </c>
    </row>
    <row r="16" spans="1:64">
      <c r="B16" s="884"/>
      <c r="C16" s="884"/>
      <c r="D16" s="884"/>
      <c r="E16" s="884"/>
      <c r="F16" s="884"/>
      <c r="G16" s="884"/>
      <c r="H16" s="884"/>
      <c r="I16" s="884"/>
      <c r="J16" s="884"/>
      <c r="K16" s="884"/>
      <c r="L16" s="884"/>
      <c r="N16" s="438"/>
      <c r="O16" s="439"/>
      <c r="P16" s="439"/>
      <c r="Q16" s="439"/>
      <c r="R16" s="439"/>
      <c r="S16" s="439"/>
      <c r="T16" s="439"/>
      <c r="U16" s="439"/>
      <c r="V16" s="439"/>
      <c r="W16" s="439"/>
      <c r="X16" s="439"/>
      <c r="Y16" s="439"/>
      <c r="Z16" s="439"/>
      <c r="AA16" s="440"/>
      <c r="AC16" s="573" t="s">
        <v>409</v>
      </c>
      <c r="AD16" s="690">
        <f>BD16</f>
        <v>0.77777777777777779</v>
      </c>
      <c r="AE16" s="690">
        <f>BE16</f>
        <v>5.5555555555555552E-2</v>
      </c>
      <c r="AF16" s="681">
        <f>BF16</f>
        <v>0.16666666666666666</v>
      </c>
      <c r="AH16" s="573" t="s">
        <v>409</v>
      </c>
      <c r="AI16" s="689">
        <f>BI16</f>
        <v>14</v>
      </c>
      <c r="AJ16" s="689">
        <f>BJ16</f>
        <v>1</v>
      </c>
      <c r="AK16" s="689">
        <f>BK16</f>
        <v>3</v>
      </c>
      <c r="AL16" s="689">
        <f>BL16</f>
        <v>18</v>
      </c>
      <c r="AN16" s="833"/>
      <c r="AO16" s="833"/>
      <c r="AP16" s="833"/>
      <c r="AQ16" s="833"/>
      <c r="AR16" s="833"/>
      <c r="AS16" s="833"/>
      <c r="AT16" s="833"/>
      <c r="AU16" s="833"/>
      <c r="AV16" s="833"/>
      <c r="AW16" s="833"/>
      <c r="AX16" s="833"/>
      <c r="AY16" s="833"/>
      <c r="BC16" s="7" t="s">
        <v>546</v>
      </c>
      <c r="BD16" s="96">
        <f t="shared" si="0"/>
        <v>0.77777777777777779</v>
      </c>
      <c r="BE16" s="72">
        <f t="shared" si="1"/>
        <v>5.5555555555555552E-2</v>
      </c>
      <c r="BF16" s="73">
        <f t="shared" si="2"/>
        <v>0.16666666666666666</v>
      </c>
      <c r="BH16" s="18" t="s">
        <v>546</v>
      </c>
      <c r="BI16" s="48">
        <f>+集計・資料①!W18</f>
        <v>14</v>
      </c>
      <c r="BJ16" s="49">
        <f>+集計・資料①!AD18</f>
        <v>1</v>
      </c>
      <c r="BK16" s="50">
        <f>+集計・資料①!AE18</f>
        <v>3</v>
      </c>
      <c r="BL16" s="54">
        <f t="shared" si="3"/>
        <v>18</v>
      </c>
    </row>
    <row r="17" spans="1:64">
      <c r="O17" s="87"/>
      <c r="P17" s="87"/>
      <c r="Q17" s="87"/>
      <c r="R17" s="87"/>
      <c r="S17" s="87"/>
      <c r="T17" s="87"/>
      <c r="U17" s="87"/>
      <c r="V17" s="87"/>
      <c r="W17" s="87"/>
      <c r="X17" s="87"/>
      <c r="Y17" s="87"/>
      <c r="Z17" s="87"/>
      <c r="AA17" s="87"/>
      <c r="AC17" s="683" t="s">
        <v>731</v>
      </c>
      <c r="AD17" s="761">
        <f>BD15</f>
        <v>0.66666666666666663</v>
      </c>
      <c r="AE17" s="690">
        <f>BE15</f>
        <v>0.30303030303030304</v>
      </c>
      <c r="AF17" s="681">
        <f>BF15</f>
        <v>3.0303030303030304E-2</v>
      </c>
      <c r="AH17" s="683" t="s">
        <v>410</v>
      </c>
      <c r="AI17" s="689">
        <f>BI15</f>
        <v>22</v>
      </c>
      <c r="AJ17" s="689">
        <f>BJ15</f>
        <v>10</v>
      </c>
      <c r="AK17" s="689">
        <f>BK15</f>
        <v>1</v>
      </c>
      <c r="AL17" s="689">
        <f>BL15</f>
        <v>33</v>
      </c>
      <c r="AN17" s="833"/>
      <c r="AO17" s="833"/>
      <c r="AP17" s="833"/>
      <c r="AQ17" s="833"/>
      <c r="AR17" s="833"/>
      <c r="AS17" s="833"/>
      <c r="AT17" s="833"/>
      <c r="AU17" s="833"/>
      <c r="AV17" s="833"/>
      <c r="AW17" s="833"/>
      <c r="AX17" s="833"/>
      <c r="AY17" s="833"/>
      <c r="BC17" s="7" t="s">
        <v>540</v>
      </c>
      <c r="BD17" s="96">
        <f t="shared" si="0"/>
        <v>0.875</v>
      </c>
      <c r="BE17" s="72">
        <f t="shared" si="1"/>
        <v>6.25E-2</v>
      </c>
      <c r="BF17" s="73">
        <f t="shared" si="2"/>
        <v>6.25E-2</v>
      </c>
      <c r="BH17" s="18" t="s">
        <v>540</v>
      </c>
      <c r="BI17" s="48">
        <f>+集計・資料①!W20</f>
        <v>14</v>
      </c>
      <c r="BJ17" s="49">
        <f>+集計・資料①!AD20</f>
        <v>1</v>
      </c>
      <c r="BK17" s="50">
        <f>+集計・資料①!AE20</f>
        <v>1</v>
      </c>
      <c r="BL17" s="54">
        <f t="shared" si="3"/>
        <v>16</v>
      </c>
    </row>
    <row r="18" spans="1:64">
      <c r="A18" s="433"/>
      <c r="B18" s="434"/>
      <c r="C18" s="434"/>
      <c r="D18" s="434"/>
      <c r="E18" s="434"/>
      <c r="F18" s="434"/>
      <c r="G18" s="434"/>
      <c r="H18" s="434"/>
      <c r="I18" s="434"/>
      <c r="J18" s="434"/>
      <c r="K18" s="434"/>
      <c r="L18" s="434"/>
      <c r="M18" s="434"/>
      <c r="N18" s="434"/>
      <c r="O18" s="434"/>
      <c r="P18" s="434"/>
      <c r="Q18" s="434"/>
      <c r="R18" s="434"/>
      <c r="S18" s="434"/>
      <c r="T18" s="434"/>
      <c r="U18" s="434"/>
      <c r="V18" s="434"/>
      <c r="W18" s="434"/>
      <c r="X18" s="434"/>
      <c r="Y18" s="434"/>
      <c r="Z18" s="434"/>
      <c r="AA18" s="435"/>
      <c r="AC18" s="573" t="s">
        <v>411</v>
      </c>
      <c r="AD18" s="681">
        <f>BD14</f>
        <v>0.84</v>
      </c>
      <c r="AE18" s="690">
        <f>BE14</f>
        <v>0.11333333333333333</v>
      </c>
      <c r="AF18" s="681">
        <f>BF14</f>
        <v>4.6666666666666669E-2</v>
      </c>
      <c r="AH18" s="573" t="s">
        <v>411</v>
      </c>
      <c r="AI18" s="689">
        <f>BI14</f>
        <v>126</v>
      </c>
      <c r="AJ18" s="689">
        <f>BJ14</f>
        <v>17</v>
      </c>
      <c r="AK18" s="689">
        <f>BK14</f>
        <v>7</v>
      </c>
      <c r="AL18" s="689">
        <f>BL14</f>
        <v>150</v>
      </c>
      <c r="AN18" s="833"/>
      <c r="AO18" s="833"/>
      <c r="AP18" s="833"/>
      <c r="AQ18" s="833"/>
      <c r="AR18" s="833"/>
      <c r="AS18" s="833"/>
      <c r="AT18" s="833"/>
      <c r="AU18" s="833"/>
      <c r="AV18" s="833"/>
      <c r="AW18" s="833"/>
      <c r="AX18" s="833"/>
      <c r="AY18" s="833"/>
      <c r="BC18" s="7" t="s">
        <v>539</v>
      </c>
      <c r="BD18" s="96">
        <f t="shared" si="0"/>
        <v>0.83684210526315794</v>
      </c>
      <c r="BE18" s="72">
        <f t="shared" si="1"/>
        <v>0.12631578947368421</v>
      </c>
      <c r="BF18" s="73">
        <f t="shared" si="2"/>
        <v>3.6842105263157891E-2</v>
      </c>
      <c r="BH18" s="18" t="s">
        <v>539</v>
      </c>
      <c r="BI18" s="48">
        <f>+集計・資料①!W22</f>
        <v>159</v>
      </c>
      <c r="BJ18" s="49">
        <f>+集計・資料①!AD22</f>
        <v>24</v>
      </c>
      <c r="BK18" s="50">
        <f>+集計・資料①!AE22</f>
        <v>7</v>
      </c>
      <c r="BL18" s="54">
        <f t="shared" si="3"/>
        <v>190</v>
      </c>
    </row>
    <row r="19" spans="1:64">
      <c r="A19" s="436"/>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437"/>
      <c r="AC19" s="683" t="s">
        <v>412</v>
      </c>
      <c r="AD19" s="681">
        <f>BD13</f>
        <v>0.82608695652173914</v>
      </c>
      <c r="AE19" s="690">
        <f>BE13</f>
        <v>8.6956521739130432E-2</v>
      </c>
      <c r="AF19" s="681">
        <f>BF13</f>
        <v>8.6956521739130432E-2</v>
      </c>
      <c r="AH19" s="683" t="s">
        <v>412</v>
      </c>
      <c r="AI19" s="689">
        <f>BI13</f>
        <v>19</v>
      </c>
      <c r="AJ19" s="689">
        <f>BJ13</f>
        <v>2</v>
      </c>
      <c r="AK19" s="689">
        <f>BK13</f>
        <v>2</v>
      </c>
      <c r="AL19" s="689">
        <f>BL13</f>
        <v>23</v>
      </c>
      <c r="AN19" s="833"/>
      <c r="AO19" s="833"/>
      <c r="AP19" s="833"/>
      <c r="AQ19" s="833"/>
      <c r="AR19" s="833"/>
      <c r="AS19" s="833"/>
      <c r="AT19" s="833"/>
      <c r="AU19" s="833"/>
      <c r="AV19" s="833"/>
      <c r="AW19" s="833"/>
      <c r="AX19" s="833"/>
      <c r="AY19" s="833"/>
      <c r="BC19" s="7" t="s">
        <v>538</v>
      </c>
      <c r="BD19" s="96">
        <f t="shared" si="0"/>
        <v>0.84615384615384615</v>
      </c>
      <c r="BE19" s="72">
        <f t="shared" si="1"/>
        <v>0.15384615384615385</v>
      </c>
      <c r="BF19" s="73">
        <f t="shared" si="2"/>
        <v>0</v>
      </c>
      <c r="BH19" s="18" t="s">
        <v>538</v>
      </c>
      <c r="BI19" s="48">
        <f>+集計・資料①!W24</f>
        <v>11</v>
      </c>
      <c r="BJ19" s="49">
        <f>+集計・資料①!AD24</f>
        <v>2</v>
      </c>
      <c r="BK19" s="50">
        <f>+集計・資料①!AE24</f>
        <v>0</v>
      </c>
      <c r="BL19" s="54">
        <f t="shared" si="3"/>
        <v>13</v>
      </c>
    </row>
    <row r="20" spans="1:64">
      <c r="A20" s="436"/>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437"/>
      <c r="AC20" s="573" t="s">
        <v>413</v>
      </c>
      <c r="AD20" s="681">
        <f>BD12</f>
        <v>0.84552845528455289</v>
      </c>
      <c r="AE20" s="690">
        <f>BE12</f>
        <v>0.11382113821138211</v>
      </c>
      <c r="AF20" s="681">
        <f>BF12</f>
        <v>4.065040650406504E-2</v>
      </c>
      <c r="AH20" s="573" t="s">
        <v>413</v>
      </c>
      <c r="AI20" s="689">
        <f>BI12</f>
        <v>104</v>
      </c>
      <c r="AJ20" s="689">
        <f>BJ12</f>
        <v>14</v>
      </c>
      <c r="AK20" s="689">
        <f>BK12</f>
        <v>5</v>
      </c>
      <c r="AL20" s="689">
        <f>BL12</f>
        <v>123</v>
      </c>
      <c r="AN20" s="833"/>
      <c r="AO20" s="833"/>
      <c r="AP20" s="833"/>
      <c r="AQ20" s="833"/>
      <c r="AR20" s="833"/>
      <c r="AS20" s="833"/>
      <c r="AT20" s="833"/>
      <c r="AU20" s="833"/>
      <c r="AV20" s="833"/>
      <c r="AW20" s="833"/>
      <c r="AX20" s="833"/>
      <c r="AY20" s="833"/>
      <c r="BC20" s="7" t="s">
        <v>537</v>
      </c>
      <c r="BD20" s="96">
        <f t="shared" si="0"/>
        <v>1</v>
      </c>
      <c r="BE20" s="72">
        <f t="shared" si="1"/>
        <v>0</v>
      </c>
      <c r="BF20" s="73">
        <f t="shared" si="2"/>
        <v>0</v>
      </c>
      <c r="BH20" s="18" t="s">
        <v>537</v>
      </c>
      <c r="BI20" s="48">
        <f>+集計・資料①!W26</f>
        <v>6</v>
      </c>
      <c r="BJ20" s="49">
        <f>+集計・資料①!AD26</f>
        <v>0</v>
      </c>
      <c r="BK20" s="50">
        <f>+集計・資料①!AE26</f>
        <v>0</v>
      </c>
      <c r="BL20" s="54">
        <f t="shared" si="3"/>
        <v>6</v>
      </c>
    </row>
    <row r="21" spans="1:64">
      <c r="A21" s="436"/>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437"/>
      <c r="AC21" s="683" t="s">
        <v>414</v>
      </c>
      <c r="AD21" s="681">
        <f>BD11</f>
        <v>0.86915887850467288</v>
      </c>
      <c r="AE21" s="690">
        <f>BE11</f>
        <v>6.5420560747663545E-2</v>
      </c>
      <c r="AF21" s="681">
        <f>BF11</f>
        <v>6.5420560747663545E-2</v>
      </c>
      <c r="AH21" s="683" t="s">
        <v>414</v>
      </c>
      <c r="AI21" s="689">
        <f>BI11</f>
        <v>93</v>
      </c>
      <c r="AJ21" s="689">
        <f>BJ11</f>
        <v>7</v>
      </c>
      <c r="AK21" s="689">
        <f>BK11</f>
        <v>7</v>
      </c>
      <c r="AL21" s="689">
        <f>BL11</f>
        <v>107</v>
      </c>
      <c r="AN21" s="833"/>
      <c r="AO21" s="833"/>
      <c r="AP21" s="833"/>
      <c r="AQ21" s="833"/>
      <c r="AR21" s="833"/>
      <c r="AS21" s="833"/>
      <c r="AT21" s="833"/>
      <c r="AU21" s="833"/>
      <c r="AV21" s="833"/>
      <c r="AW21" s="833"/>
      <c r="AX21" s="833"/>
      <c r="AY21" s="833"/>
      <c r="BC21" s="16" t="s">
        <v>547</v>
      </c>
      <c r="BD21" s="96">
        <f t="shared" si="0"/>
        <v>0.89820359281437123</v>
      </c>
      <c r="BE21" s="72">
        <f t="shared" si="1"/>
        <v>7.7844311377245512E-2</v>
      </c>
      <c r="BF21" s="73">
        <f t="shared" si="2"/>
        <v>2.3952095808383235E-2</v>
      </c>
      <c r="BH21" s="19" t="s">
        <v>547</v>
      </c>
      <c r="BI21" s="97">
        <f>+集計・資料①!W28</f>
        <v>150</v>
      </c>
      <c r="BJ21" s="75">
        <f>+集計・資料①!AD28</f>
        <v>13</v>
      </c>
      <c r="BK21" s="98">
        <f>+集計・資料①!AE28</f>
        <v>4</v>
      </c>
      <c r="BL21" s="54">
        <f t="shared" si="3"/>
        <v>167</v>
      </c>
    </row>
    <row r="22" spans="1:64" ht="11.25" thickBot="1">
      <c r="A22" s="436"/>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437"/>
      <c r="AC22" s="573" t="s">
        <v>23</v>
      </c>
      <c r="AD22" s="681" t="e">
        <f>BD10</f>
        <v>#DIV/0!</v>
      </c>
      <c r="AE22" s="681" t="e">
        <f>BE10</f>
        <v>#DIV/0!</v>
      </c>
      <c r="AF22" s="681" t="e">
        <f>BF10</f>
        <v>#DIV/0!</v>
      </c>
      <c r="AH22" s="573" t="s">
        <v>23</v>
      </c>
      <c r="AI22" s="689">
        <f>BI10</f>
        <v>0</v>
      </c>
      <c r="AJ22" s="689">
        <f>BJ10</f>
        <v>0</v>
      </c>
      <c r="AK22" s="689">
        <f>BK10</f>
        <v>0</v>
      </c>
      <c r="AL22" s="689">
        <f>BL10</f>
        <v>0</v>
      </c>
      <c r="AN22" s="833"/>
      <c r="AO22" s="833"/>
      <c r="AP22" s="833"/>
      <c r="AQ22" s="833"/>
      <c r="AR22" s="833"/>
      <c r="AS22" s="833"/>
      <c r="AT22" s="833"/>
      <c r="AU22" s="833"/>
      <c r="AV22" s="833"/>
      <c r="AW22" s="833"/>
      <c r="AX22" s="833"/>
      <c r="AY22" s="833"/>
      <c r="BC22" s="10" t="s">
        <v>548</v>
      </c>
      <c r="BD22" s="55">
        <f t="shared" si="0"/>
        <v>0.77092511013215859</v>
      </c>
      <c r="BE22" s="56">
        <f t="shared" si="1"/>
        <v>0.1894273127753304</v>
      </c>
      <c r="BF22" s="57">
        <f t="shared" si="2"/>
        <v>3.9647577092511016E-2</v>
      </c>
      <c r="BH22" s="21" t="s">
        <v>548</v>
      </c>
      <c r="BI22" s="111">
        <f>+集計・資料①!W30</f>
        <v>175</v>
      </c>
      <c r="BJ22" s="153">
        <f>+集計・資料①!AD30</f>
        <v>43</v>
      </c>
      <c r="BK22" s="154">
        <f>+集計・資料①!AE30</f>
        <v>9</v>
      </c>
      <c r="BL22" s="61">
        <f t="shared" si="3"/>
        <v>227</v>
      </c>
    </row>
    <row r="23" spans="1:64" ht="11.25" thickBot="1">
      <c r="A23" s="436"/>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437"/>
      <c r="AH23" s="575" t="s">
        <v>556</v>
      </c>
      <c r="AI23" s="689">
        <f>SUM(AI10:AI22)</f>
        <v>893</v>
      </c>
      <c r="AJ23" s="689">
        <f>SUM(AJ10:AJ22)</f>
        <v>134</v>
      </c>
      <c r="AK23" s="689">
        <f>SUM(AK10:AK22)</f>
        <v>46</v>
      </c>
      <c r="AL23" s="689">
        <f>SUM(AL10:AL22)</f>
        <v>1073</v>
      </c>
      <c r="AN23" s="833"/>
      <c r="AO23" s="833"/>
      <c r="AP23" s="833"/>
      <c r="AQ23" s="833"/>
      <c r="AR23" s="833"/>
      <c r="AS23" s="833"/>
      <c r="AT23" s="833"/>
      <c r="AU23" s="833"/>
      <c r="AV23" s="833"/>
      <c r="AW23" s="833"/>
      <c r="AX23" s="833"/>
      <c r="AY23" s="833"/>
      <c r="BH23" s="37" t="s">
        <v>556</v>
      </c>
      <c r="BI23" s="101">
        <f>+集計・資料①!W32</f>
        <v>893</v>
      </c>
      <c r="BJ23" s="83">
        <f>+集計・資料①!AD32</f>
        <v>134</v>
      </c>
      <c r="BK23" s="84">
        <f>+集計・資料①!AE32</f>
        <v>46</v>
      </c>
      <c r="BL23" s="65">
        <f t="shared" si="3"/>
        <v>1073</v>
      </c>
    </row>
    <row r="24" spans="1:64">
      <c r="A24" s="436"/>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437"/>
      <c r="AN24" s="833"/>
      <c r="AO24" s="833"/>
      <c r="AP24" s="833"/>
      <c r="AQ24" s="833"/>
      <c r="AR24" s="833"/>
      <c r="AS24" s="833"/>
      <c r="AT24" s="833"/>
      <c r="AU24" s="833"/>
      <c r="AV24" s="833"/>
      <c r="AW24" s="833"/>
      <c r="AX24" s="833"/>
      <c r="AY24" s="833"/>
    </row>
    <row r="25" spans="1:64">
      <c r="A25" s="436"/>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437"/>
      <c r="AC25" s="26" t="s">
        <v>626</v>
      </c>
      <c r="AH25" s="26" t="s">
        <v>628</v>
      </c>
      <c r="AN25" s="833"/>
      <c r="AO25" s="833"/>
      <c r="AP25" s="833"/>
      <c r="AQ25" s="833"/>
      <c r="AR25" s="833"/>
      <c r="AS25" s="833"/>
      <c r="AT25" s="833"/>
      <c r="AU25" s="833"/>
      <c r="AV25" s="833"/>
      <c r="AW25" s="833"/>
      <c r="AX25" s="833"/>
      <c r="AY25" s="833"/>
      <c r="BC25" s="26" t="s">
        <v>584</v>
      </c>
      <c r="BH25" s="26" t="s">
        <v>4</v>
      </c>
    </row>
    <row r="26" spans="1:64" ht="11.25" thickBot="1">
      <c r="A26" s="436"/>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437"/>
      <c r="AN26" s="833"/>
      <c r="AO26" s="833"/>
      <c r="AP26" s="833"/>
      <c r="AQ26" s="833"/>
      <c r="AR26" s="833"/>
      <c r="AS26" s="833"/>
      <c r="AT26" s="833"/>
      <c r="AU26" s="833"/>
      <c r="AV26" s="833"/>
      <c r="AW26" s="833"/>
      <c r="AX26" s="833"/>
      <c r="AY26" s="833"/>
    </row>
    <row r="27" spans="1:64" ht="11.25" thickBot="1">
      <c r="A27" s="436"/>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437"/>
      <c r="AC27" s="575" t="s">
        <v>551</v>
      </c>
      <c r="AD27" s="576" t="s">
        <v>2</v>
      </c>
      <c r="AE27" s="576" t="s">
        <v>3</v>
      </c>
      <c r="AF27" s="575" t="s">
        <v>401</v>
      </c>
      <c r="AH27" s="575" t="s">
        <v>551</v>
      </c>
      <c r="AI27" s="576" t="s">
        <v>2</v>
      </c>
      <c r="AJ27" s="576" t="s">
        <v>3</v>
      </c>
      <c r="AK27" s="575" t="s">
        <v>401</v>
      </c>
      <c r="AL27" s="575" t="s">
        <v>556</v>
      </c>
      <c r="AN27" s="833"/>
      <c r="AO27" s="833"/>
      <c r="AP27" s="833"/>
      <c r="AQ27" s="833"/>
      <c r="AR27" s="833"/>
      <c r="AS27" s="833"/>
      <c r="AT27" s="833"/>
      <c r="AU27" s="833"/>
      <c r="AV27" s="833"/>
      <c r="AW27" s="833"/>
      <c r="AX27" s="833"/>
      <c r="AY27" s="833"/>
      <c r="BC27" s="31" t="s">
        <v>551</v>
      </c>
      <c r="BD27" s="156" t="s">
        <v>2</v>
      </c>
      <c r="BE27" s="157" t="s">
        <v>3</v>
      </c>
      <c r="BF27" s="30" t="s">
        <v>401</v>
      </c>
      <c r="BH27" s="27" t="s">
        <v>551</v>
      </c>
      <c r="BI27" s="156" t="s">
        <v>2</v>
      </c>
      <c r="BJ27" s="157" t="s">
        <v>3</v>
      </c>
      <c r="BK27" s="43" t="s">
        <v>401</v>
      </c>
      <c r="BL27" s="32" t="s">
        <v>556</v>
      </c>
    </row>
    <row r="28" spans="1:64">
      <c r="A28" s="436"/>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437"/>
      <c r="AC28" s="577" t="s">
        <v>415</v>
      </c>
      <c r="AD28" s="690">
        <f>BD33</f>
        <v>0.77100840336134457</v>
      </c>
      <c r="AE28" s="681">
        <f>BE33</f>
        <v>0.16596638655462184</v>
      </c>
      <c r="AF28" s="681">
        <f>BF33</f>
        <v>6.3025210084033612E-2</v>
      </c>
      <c r="AH28" s="577" t="s">
        <v>415</v>
      </c>
      <c r="AI28" s="689">
        <f>BI33</f>
        <v>367</v>
      </c>
      <c r="AJ28" s="689">
        <f>BJ33</f>
        <v>79</v>
      </c>
      <c r="AK28" s="689">
        <f>BK33</f>
        <v>30</v>
      </c>
      <c r="AL28" s="689">
        <f>BL33</f>
        <v>476</v>
      </c>
      <c r="BC28" s="67" t="s">
        <v>555</v>
      </c>
      <c r="BD28" s="96">
        <f t="shared" ref="BD28:BF33" si="4">+BI28/$BL28</f>
        <v>1</v>
      </c>
      <c r="BE28" s="72">
        <f t="shared" si="4"/>
        <v>0</v>
      </c>
      <c r="BF28" s="73">
        <f t="shared" si="4"/>
        <v>0</v>
      </c>
      <c r="BH28" s="106" t="s">
        <v>555</v>
      </c>
      <c r="BI28" s="48">
        <f>+集計・資料①!W40</f>
        <v>7</v>
      </c>
      <c r="BJ28" s="49">
        <f>+集計・資料①!AD40</f>
        <v>0</v>
      </c>
      <c r="BK28" s="50">
        <f>+集計・資料①!AE40</f>
        <v>0</v>
      </c>
      <c r="BL28" s="51">
        <f t="shared" ref="BL28:BL33" si="5">+SUM(BI28:BK28)</f>
        <v>7</v>
      </c>
    </row>
    <row r="29" spans="1:64">
      <c r="A29" s="436"/>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437"/>
      <c r="AC29" s="577" t="s">
        <v>416</v>
      </c>
      <c r="AD29" s="681">
        <f>BD32</f>
        <v>0.86046511627906974</v>
      </c>
      <c r="AE29" s="681">
        <f>BE32</f>
        <v>0.11295681063122924</v>
      </c>
      <c r="AF29" s="681">
        <f>BF32</f>
        <v>2.6578073089700997E-2</v>
      </c>
      <c r="AH29" s="577" t="s">
        <v>416</v>
      </c>
      <c r="AI29" s="689">
        <f>BI32</f>
        <v>259</v>
      </c>
      <c r="AJ29" s="689">
        <f>BJ32</f>
        <v>34</v>
      </c>
      <c r="AK29" s="689">
        <f>BK32</f>
        <v>8</v>
      </c>
      <c r="AL29" s="689">
        <f>BL32</f>
        <v>301</v>
      </c>
      <c r="BC29" s="70" t="s">
        <v>432</v>
      </c>
      <c r="BD29" s="96">
        <f t="shared" si="4"/>
        <v>0.9285714285714286</v>
      </c>
      <c r="BE29" s="72">
        <f t="shared" si="4"/>
        <v>7.1428571428571425E-2</v>
      </c>
      <c r="BF29" s="73">
        <f t="shared" si="4"/>
        <v>0</v>
      </c>
      <c r="BH29" s="108" t="s">
        <v>432</v>
      </c>
      <c r="BI29" s="48">
        <f>+集計・資料①!W42</f>
        <v>13</v>
      </c>
      <c r="BJ29" s="49">
        <f>+集計・資料①!AD42</f>
        <v>1</v>
      </c>
      <c r="BK29" s="50">
        <f>+集計・資料①!AE42</f>
        <v>0</v>
      </c>
      <c r="BL29" s="51">
        <f t="shared" si="5"/>
        <v>14</v>
      </c>
    </row>
    <row r="30" spans="1:64">
      <c r="A30" s="436"/>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437"/>
      <c r="AC30" s="577" t="s">
        <v>417</v>
      </c>
      <c r="AD30" s="681">
        <f>BD31</f>
        <v>0.88888888888888884</v>
      </c>
      <c r="AE30" s="681">
        <f>BE31</f>
        <v>7.8189300411522639E-2</v>
      </c>
      <c r="AF30" s="681">
        <f>BF31</f>
        <v>3.292181069958848E-2</v>
      </c>
      <c r="AH30" s="577" t="s">
        <v>417</v>
      </c>
      <c r="AI30" s="689">
        <f>BI31</f>
        <v>216</v>
      </c>
      <c r="AJ30" s="689">
        <f>BJ31</f>
        <v>19</v>
      </c>
      <c r="AK30" s="689">
        <f>BK31</f>
        <v>8</v>
      </c>
      <c r="AL30" s="689">
        <f>BL31</f>
        <v>243</v>
      </c>
      <c r="BC30" s="70" t="s">
        <v>433</v>
      </c>
      <c r="BD30" s="96">
        <f t="shared" si="4"/>
        <v>0.96875</v>
      </c>
      <c r="BE30" s="72">
        <f t="shared" si="4"/>
        <v>3.125E-2</v>
      </c>
      <c r="BF30" s="73">
        <f t="shared" si="4"/>
        <v>0</v>
      </c>
      <c r="BH30" s="108" t="s">
        <v>433</v>
      </c>
      <c r="BI30" s="48">
        <f>+集計・資料①!W44</f>
        <v>31</v>
      </c>
      <c r="BJ30" s="49">
        <f>+集計・資料①!AD44</f>
        <v>1</v>
      </c>
      <c r="BK30" s="50">
        <f>+集計・資料①!AE44</f>
        <v>0</v>
      </c>
      <c r="BL30" s="51">
        <f t="shared" si="5"/>
        <v>32</v>
      </c>
    </row>
    <row r="31" spans="1:64">
      <c r="A31" s="436"/>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437"/>
      <c r="AC31" s="577" t="s">
        <v>418</v>
      </c>
      <c r="AD31" s="681">
        <f>BD30</f>
        <v>0.96875</v>
      </c>
      <c r="AE31" s="681">
        <f>BE30</f>
        <v>3.125E-2</v>
      </c>
      <c r="AF31" s="681">
        <f>BF30</f>
        <v>0</v>
      </c>
      <c r="AH31" s="577" t="s">
        <v>418</v>
      </c>
      <c r="AI31" s="689">
        <f>BI30</f>
        <v>31</v>
      </c>
      <c r="AJ31" s="689">
        <f>BJ30</f>
        <v>1</v>
      </c>
      <c r="AK31" s="689">
        <f>BK30</f>
        <v>0</v>
      </c>
      <c r="AL31" s="689">
        <f>BL30</f>
        <v>32</v>
      </c>
      <c r="BC31" s="70" t="s">
        <v>434</v>
      </c>
      <c r="BD31" s="96">
        <f t="shared" si="4"/>
        <v>0.88888888888888884</v>
      </c>
      <c r="BE31" s="72">
        <f t="shared" si="4"/>
        <v>7.8189300411522639E-2</v>
      </c>
      <c r="BF31" s="73">
        <f t="shared" si="4"/>
        <v>3.292181069958848E-2</v>
      </c>
      <c r="BH31" s="108" t="s">
        <v>434</v>
      </c>
      <c r="BI31" s="48">
        <f>+集計・資料①!W46</f>
        <v>216</v>
      </c>
      <c r="BJ31" s="49">
        <f>+集計・資料①!AD46</f>
        <v>19</v>
      </c>
      <c r="BK31" s="50">
        <f>+集計・資料①!AE46</f>
        <v>8</v>
      </c>
      <c r="BL31" s="51">
        <f t="shared" si="5"/>
        <v>243</v>
      </c>
    </row>
    <row r="32" spans="1:64">
      <c r="A32" s="436"/>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437"/>
      <c r="AC32" s="577" t="s">
        <v>419</v>
      </c>
      <c r="AD32" s="681">
        <f>BD29</f>
        <v>0.9285714285714286</v>
      </c>
      <c r="AE32" s="681">
        <f>BE29</f>
        <v>7.1428571428571425E-2</v>
      </c>
      <c r="AF32" s="681">
        <f>BF29</f>
        <v>0</v>
      </c>
      <c r="AH32" s="577" t="s">
        <v>419</v>
      </c>
      <c r="AI32" s="689">
        <f>BI29</f>
        <v>13</v>
      </c>
      <c r="AJ32" s="689">
        <f>BJ29</f>
        <v>1</v>
      </c>
      <c r="AK32" s="689">
        <f>BK29</f>
        <v>0</v>
      </c>
      <c r="AL32" s="689">
        <f>BL29</f>
        <v>14</v>
      </c>
      <c r="BC32" s="70" t="s">
        <v>435</v>
      </c>
      <c r="BD32" s="96">
        <f t="shared" si="4"/>
        <v>0.86046511627906974</v>
      </c>
      <c r="BE32" s="72">
        <f t="shared" si="4"/>
        <v>0.11295681063122924</v>
      </c>
      <c r="BF32" s="73">
        <f t="shared" si="4"/>
        <v>2.6578073089700997E-2</v>
      </c>
      <c r="BH32" s="108" t="s">
        <v>435</v>
      </c>
      <c r="BI32" s="97">
        <f>+集計・資料①!W48</f>
        <v>259</v>
      </c>
      <c r="BJ32" s="75">
        <f>+集計・資料①!AD48</f>
        <v>34</v>
      </c>
      <c r="BK32" s="98">
        <f>+集計・資料①!AE48</f>
        <v>8</v>
      </c>
      <c r="BL32" s="51">
        <f t="shared" si="5"/>
        <v>301</v>
      </c>
    </row>
    <row r="33" spans="1:64" ht="11.25" thickBot="1">
      <c r="A33" s="436"/>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437"/>
      <c r="AC33" s="577" t="s">
        <v>420</v>
      </c>
      <c r="AD33" s="681">
        <f>BD28</f>
        <v>1</v>
      </c>
      <c r="AE33" s="681">
        <f>BE28</f>
        <v>0</v>
      </c>
      <c r="AF33" s="681">
        <f>BF28</f>
        <v>0</v>
      </c>
      <c r="AH33" s="577" t="s">
        <v>420</v>
      </c>
      <c r="AI33" s="689">
        <f>BI28</f>
        <v>7</v>
      </c>
      <c r="AJ33" s="689">
        <f>BJ28</f>
        <v>0</v>
      </c>
      <c r="AK33" s="689">
        <f>BK28</f>
        <v>0</v>
      </c>
      <c r="AL33" s="689">
        <f>BL28</f>
        <v>7</v>
      </c>
      <c r="BC33" s="77" t="s">
        <v>436</v>
      </c>
      <c r="BD33" s="55">
        <f t="shared" si="4"/>
        <v>0.77100840336134457</v>
      </c>
      <c r="BE33" s="56">
        <f t="shared" si="4"/>
        <v>0.16596638655462184</v>
      </c>
      <c r="BF33" s="57">
        <f t="shared" si="4"/>
        <v>6.3025210084033612E-2</v>
      </c>
      <c r="BH33" s="129" t="s">
        <v>436</v>
      </c>
      <c r="BI33" s="111">
        <f>+集計・資料①!W50</f>
        <v>367</v>
      </c>
      <c r="BJ33" s="153">
        <f>+集計・資料①!AD50</f>
        <v>79</v>
      </c>
      <c r="BK33" s="154">
        <f>+集計・資料①!AE50</f>
        <v>30</v>
      </c>
      <c r="BL33" s="61">
        <f t="shared" si="5"/>
        <v>476</v>
      </c>
    </row>
    <row r="34" spans="1:64" ht="11.25" thickBot="1">
      <c r="A34" s="436"/>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437"/>
      <c r="AH34" s="575" t="s">
        <v>556</v>
      </c>
      <c r="AI34" s="689">
        <f>+SUM(AI28:AI33)</f>
        <v>893</v>
      </c>
      <c r="AJ34" s="689">
        <f>+SUM(AJ28:AJ33)</f>
        <v>134</v>
      </c>
      <c r="AK34" s="689">
        <f>+SUM(AK28:AK33)</f>
        <v>46</v>
      </c>
      <c r="AL34" s="689">
        <f>+SUM(AL28:AL33)</f>
        <v>1073</v>
      </c>
      <c r="BH34" s="33" t="s">
        <v>556</v>
      </c>
      <c r="BI34" s="101">
        <f>+SUM(BI28:BI33)</f>
        <v>893</v>
      </c>
      <c r="BJ34" s="83">
        <f>+SUM(BJ28:BJ33)</f>
        <v>134</v>
      </c>
      <c r="BK34" s="84">
        <f>+SUM(BK28:BK33)</f>
        <v>46</v>
      </c>
      <c r="BL34" s="65">
        <f>+SUM(BL28:BL33)</f>
        <v>1073</v>
      </c>
    </row>
    <row r="35" spans="1:64">
      <c r="A35" s="436"/>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437"/>
      <c r="AI35" s="155"/>
      <c r="AJ35" s="155"/>
      <c r="AK35" s="155"/>
      <c r="AL35" s="87"/>
      <c r="BI35" s="155"/>
      <c r="BJ35" s="155"/>
      <c r="BK35" s="155"/>
      <c r="BL35" s="87"/>
    </row>
    <row r="36" spans="1:64">
      <c r="A36" s="436"/>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437"/>
      <c r="AI36" s="87"/>
      <c r="AJ36" s="87"/>
      <c r="AK36" s="87"/>
      <c r="AM36" s="782"/>
      <c r="BI36" s="87"/>
      <c r="BJ36" s="87"/>
      <c r="BK36" s="87"/>
    </row>
    <row r="37" spans="1:64">
      <c r="A37" s="436"/>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437"/>
      <c r="AI37" s="155"/>
      <c r="AJ37" s="155"/>
      <c r="AK37" s="155"/>
      <c r="AM37" s="783"/>
      <c r="BI37" s="155"/>
      <c r="BJ37" s="155"/>
      <c r="BK37" s="155"/>
    </row>
    <row r="38" spans="1:64">
      <c r="A38" s="436"/>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437"/>
      <c r="AI38" s="87"/>
      <c r="AJ38" s="87"/>
      <c r="AK38" s="87"/>
      <c r="AM38" s="782"/>
      <c r="BI38" s="87"/>
      <c r="BJ38" s="87"/>
      <c r="BK38" s="87"/>
    </row>
    <row r="39" spans="1:64">
      <c r="A39" s="436"/>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437"/>
      <c r="AI39" s="155"/>
      <c r="AJ39" s="155"/>
      <c r="AK39" s="155"/>
      <c r="AM39" s="783"/>
      <c r="BI39" s="155"/>
      <c r="BJ39" s="155"/>
      <c r="BK39" s="155"/>
    </row>
    <row r="40" spans="1:64">
      <c r="A40" s="436"/>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437"/>
      <c r="AI40" s="155"/>
      <c r="AJ40" s="155"/>
      <c r="AK40" s="155"/>
      <c r="AM40" s="782"/>
      <c r="BI40" s="155"/>
      <c r="BJ40" s="155"/>
      <c r="BK40" s="155"/>
    </row>
    <row r="41" spans="1:64">
      <c r="A41" s="436"/>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437"/>
      <c r="AM41" s="783"/>
    </row>
    <row r="42" spans="1:64">
      <c r="A42" s="436"/>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437"/>
      <c r="AM42" s="782"/>
    </row>
    <row r="43" spans="1:64">
      <c r="A43" s="436"/>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437"/>
      <c r="AM43" s="783"/>
    </row>
    <row r="44" spans="1:64">
      <c r="A44" s="436"/>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437"/>
      <c r="AM44" s="782"/>
    </row>
    <row r="45" spans="1:64">
      <c r="A45" s="436"/>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437"/>
      <c r="AM45" s="783"/>
    </row>
    <row r="46" spans="1:64">
      <c r="A46" s="436"/>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437"/>
      <c r="AM46" s="782"/>
    </row>
    <row r="47" spans="1:64">
      <c r="A47" s="436"/>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437"/>
      <c r="AM47" s="783"/>
    </row>
    <row r="48" spans="1:64">
      <c r="A48" s="436"/>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437"/>
      <c r="AM48" s="782"/>
    </row>
    <row r="49" spans="1:40">
      <c r="A49" s="436"/>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437"/>
      <c r="AM49" s="783"/>
    </row>
    <row r="50" spans="1:40">
      <c r="A50" s="436"/>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437"/>
      <c r="AM50" s="782"/>
      <c r="AN50" s="782"/>
    </row>
    <row r="51" spans="1:40">
      <c r="A51" s="436"/>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437"/>
      <c r="AM51" s="783"/>
      <c r="AN51" s="782"/>
    </row>
    <row r="52" spans="1:40">
      <c r="A52" s="436"/>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437"/>
      <c r="AM52" s="782"/>
      <c r="AN52" s="782"/>
    </row>
    <row r="53" spans="1:40">
      <c r="A53" s="436"/>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437"/>
      <c r="AM53" s="783"/>
      <c r="AN53" s="782"/>
    </row>
    <row r="54" spans="1:40">
      <c r="A54" s="436"/>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437"/>
      <c r="AM54" s="782"/>
      <c r="AN54" s="782"/>
    </row>
    <row r="55" spans="1:40">
      <c r="A55" s="436"/>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437"/>
    </row>
    <row r="56" spans="1:40">
      <c r="A56" s="436"/>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437"/>
    </row>
    <row r="57" spans="1:40">
      <c r="A57" s="436"/>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437"/>
    </row>
    <row r="58" spans="1:40">
      <c r="A58" s="436"/>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437"/>
    </row>
    <row r="59" spans="1:40">
      <c r="A59" s="436"/>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437"/>
    </row>
    <row r="60" spans="1:40">
      <c r="A60" s="436"/>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437"/>
    </row>
    <row r="61" spans="1:40">
      <c r="A61" s="436"/>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437"/>
    </row>
    <row r="62" spans="1:40">
      <c r="A62" s="436"/>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437"/>
    </row>
    <row r="63" spans="1:40">
      <c r="A63" s="436"/>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437"/>
    </row>
    <row r="64" spans="1:40">
      <c r="A64" s="436"/>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437"/>
    </row>
    <row r="65" spans="1:27">
      <c r="A65" s="436"/>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437"/>
    </row>
    <row r="66" spans="1:27">
      <c r="A66" s="438"/>
      <c r="B66" s="439"/>
      <c r="C66" s="439"/>
      <c r="D66" s="439"/>
      <c r="E66" s="439"/>
      <c r="F66" s="439"/>
      <c r="G66" s="439"/>
      <c r="H66" s="439"/>
      <c r="I66" s="439"/>
      <c r="J66" s="439"/>
      <c r="K66" s="439"/>
      <c r="L66" s="439"/>
      <c r="M66" s="439"/>
      <c r="N66" s="439"/>
      <c r="O66" s="439"/>
      <c r="P66" s="439"/>
      <c r="Q66" s="439"/>
      <c r="R66" s="439"/>
      <c r="S66" s="439"/>
      <c r="T66" s="439"/>
      <c r="U66" s="439"/>
      <c r="V66" s="439"/>
      <c r="W66" s="439"/>
      <c r="X66" s="439"/>
      <c r="Y66" s="439"/>
      <c r="Z66" s="439"/>
      <c r="AA66" s="440"/>
    </row>
  </sheetData>
  <mergeCells count="4">
    <mergeCell ref="A1:B1"/>
    <mergeCell ref="V1:AA1"/>
    <mergeCell ref="B3:L16"/>
    <mergeCell ref="AN15:AY27"/>
  </mergeCells>
  <phoneticPr fontId="4"/>
  <conditionalFormatting sqref="AE10:AE21">
    <cfRule type="top10" dxfId="40" priority="1" rank="1"/>
  </conditionalFormatting>
  <printOptions horizontalCentered="1" verticalCentered="1"/>
  <pageMargins left="0.39370078740157483" right="0.39370078740157483" top="0.39370078740157483" bottom="0.39370078740157483" header="0.51181102362204722" footer="0.51181102362204722"/>
  <pageSetup paperSize="9" orientation="portrait" r:id="rId1"/>
  <headerFooter alignWithMargins="0"/>
  <colBreaks count="2" manualBreakCount="2">
    <brk id="27" max="65" man="1"/>
    <brk id="53"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業種リスト!$A$2:$A$14</xm:f>
          </x14:formula1>
          <xm:sqref>AP6:AR6</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tabColor theme="9" tint="0.59999389629810485"/>
  </sheetPr>
  <dimension ref="A1:CC79"/>
  <sheetViews>
    <sheetView showGridLines="0" view="pageBreakPreview" zoomScaleNormal="100" zoomScaleSheetLayoutView="100" workbookViewId="0">
      <selection activeCell="B3" sqref="B3:L15"/>
    </sheetView>
  </sheetViews>
  <sheetFormatPr defaultColWidth="10.28515625" defaultRowHeight="10.5"/>
  <cols>
    <col min="1" max="27" width="4.140625" style="26" customWidth="1"/>
    <col min="28" max="28" width="1.7109375" style="26" customWidth="1"/>
    <col min="29" max="29" width="15.5703125" style="159" customWidth="1"/>
    <col min="30" max="30" width="10.85546875" style="159" customWidth="1"/>
    <col min="31" max="34" width="10" style="159" customWidth="1"/>
    <col min="35" max="35" width="11.7109375" style="159" customWidth="1"/>
    <col min="36" max="37" width="10" style="159" customWidth="1"/>
    <col min="38" max="38" width="15.85546875" style="336" bestFit="1" customWidth="1"/>
    <col min="39" max="39" width="7.140625" style="336" bestFit="1" customWidth="1"/>
    <col min="40" max="40" width="5.42578125" style="336" bestFit="1" customWidth="1"/>
    <col min="41" max="42" width="7.140625" style="336" bestFit="1" customWidth="1"/>
    <col min="43" max="43" width="8.28515625" style="336" bestFit="1" customWidth="1"/>
    <col min="44" max="44" width="5.42578125" style="336" bestFit="1" customWidth="1"/>
    <col min="45" max="52" width="5.42578125" style="336" customWidth="1"/>
    <col min="53" max="53" width="1.7109375" style="26" customWidth="1"/>
    <col min="54" max="54" width="15.5703125" style="159" customWidth="1"/>
    <col min="55" max="62" width="7.42578125" style="159" customWidth="1"/>
    <col min="63" max="63" width="6.85546875" style="159" bestFit="1" customWidth="1"/>
    <col min="64" max="64" width="15.5703125" style="159" customWidth="1"/>
    <col min="65" max="73" width="7.42578125" style="159" customWidth="1"/>
    <col min="74" max="81" width="10.28515625" style="159" customWidth="1"/>
    <col min="82" max="16384" width="10.28515625" style="26"/>
  </cols>
  <sheetData>
    <row r="1" spans="1:63" ht="21" customHeight="1" thickBot="1">
      <c r="A1" s="846">
        <v>33</v>
      </c>
      <c r="B1" s="846"/>
      <c r="C1" s="495" t="s">
        <v>585</v>
      </c>
      <c r="D1" s="495"/>
      <c r="E1" s="495"/>
      <c r="F1" s="495"/>
      <c r="G1" s="495"/>
      <c r="H1" s="495"/>
      <c r="I1" s="495"/>
      <c r="J1" s="495"/>
      <c r="K1" s="495"/>
      <c r="L1" s="495"/>
      <c r="M1" s="495"/>
      <c r="N1" s="495"/>
      <c r="O1" s="495"/>
      <c r="P1" s="495"/>
      <c r="Q1" s="495"/>
      <c r="R1" s="495"/>
      <c r="S1" s="495"/>
      <c r="T1" s="495"/>
      <c r="U1" s="495"/>
      <c r="V1" s="847" t="s">
        <v>527</v>
      </c>
      <c r="W1" s="847"/>
      <c r="X1" s="847"/>
      <c r="Y1" s="847"/>
      <c r="Z1" s="847"/>
      <c r="AA1" s="847"/>
      <c r="AC1" s="159" t="s">
        <v>480</v>
      </c>
      <c r="BB1" s="159" t="s">
        <v>261</v>
      </c>
    </row>
    <row r="3" spans="1:63" ht="15" customHeight="1" thickBot="1">
      <c r="B3" s="848" t="s">
        <v>854</v>
      </c>
      <c r="C3" s="849"/>
      <c r="D3" s="849"/>
      <c r="E3" s="849"/>
      <c r="F3" s="849"/>
      <c r="G3" s="849"/>
      <c r="H3" s="849"/>
      <c r="I3" s="849"/>
      <c r="J3" s="849"/>
      <c r="K3" s="849"/>
      <c r="L3" s="849"/>
      <c r="N3" s="433"/>
      <c r="O3" s="434"/>
      <c r="P3" s="434"/>
      <c r="Q3" s="434"/>
      <c r="R3" s="434"/>
      <c r="S3" s="434"/>
      <c r="T3" s="434"/>
      <c r="U3" s="434"/>
      <c r="V3" s="434"/>
      <c r="W3" s="434"/>
      <c r="X3" s="434"/>
      <c r="Y3" s="434"/>
      <c r="Z3" s="434"/>
      <c r="AA3" s="435"/>
      <c r="AC3" s="159" t="s">
        <v>595</v>
      </c>
      <c r="AM3" s="336" t="s">
        <v>690</v>
      </c>
      <c r="BB3" s="159" t="s">
        <v>595</v>
      </c>
    </row>
    <row r="4" spans="1:63" ht="18.75" thickBot="1">
      <c r="B4" s="849"/>
      <c r="C4" s="849"/>
      <c r="D4" s="849"/>
      <c r="E4" s="849"/>
      <c r="F4" s="849"/>
      <c r="G4" s="849"/>
      <c r="H4" s="849"/>
      <c r="I4" s="849"/>
      <c r="J4" s="849"/>
      <c r="K4" s="849"/>
      <c r="L4" s="849"/>
      <c r="N4" s="436"/>
      <c r="O4" s="87"/>
      <c r="P4" s="87"/>
      <c r="Q4" s="87"/>
      <c r="R4" s="87"/>
      <c r="S4" s="87"/>
      <c r="T4" s="87"/>
      <c r="U4" s="87"/>
      <c r="V4" s="87"/>
      <c r="W4" s="87"/>
      <c r="X4" s="87"/>
      <c r="Y4" s="87"/>
      <c r="Z4" s="87"/>
      <c r="AA4" s="437"/>
      <c r="AC4" s="575"/>
      <c r="AD4" s="584" t="s">
        <v>586</v>
      </c>
      <c r="AE4" s="584" t="s">
        <v>587</v>
      </c>
      <c r="AF4" s="584" t="s">
        <v>588</v>
      </c>
      <c r="AG4" s="584" t="s">
        <v>589</v>
      </c>
      <c r="AH4" s="584" t="s">
        <v>590</v>
      </c>
      <c r="AI4" s="584" t="s">
        <v>591</v>
      </c>
      <c r="AJ4" s="576" t="s">
        <v>3</v>
      </c>
      <c r="AK4" s="575" t="s">
        <v>401</v>
      </c>
      <c r="AM4" s="336" t="str">
        <f>CONCATENATE("週休二日制の種類については、「完全週休2日制」が最も多く、全体の",TEXT(AD5,"0.0％"),"となった。")</f>
        <v>週休二日制の種類については、「完全週休2日制」が最も多く、全体の40.7%となった。</v>
      </c>
      <c r="BB4" s="31"/>
      <c r="BC4" s="178" t="s">
        <v>586</v>
      </c>
      <c r="BD4" s="161" t="s">
        <v>587</v>
      </c>
      <c r="BE4" s="161" t="s">
        <v>588</v>
      </c>
      <c r="BF4" s="161" t="s">
        <v>589</v>
      </c>
      <c r="BG4" s="161" t="s">
        <v>590</v>
      </c>
      <c r="BH4" s="176" t="s">
        <v>591</v>
      </c>
      <c r="BI4" s="157" t="s">
        <v>3</v>
      </c>
      <c r="BJ4" s="30" t="s">
        <v>401</v>
      </c>
    </row>
    <row r="5" spans="1:63" ht="11.25" customHeight="1" thickBot="1">
      <c r="B5" s="849"/>
      <c r="C5" s="849"/>
      <c r="D5" s="849"/>
      <c r="E5" s="849"/>
      <c r="F5" s="849"/>
      <c r="G5" s="849"/>
      <c r="H5" s="849"/>
      <c r="I5" s="849"/>
      <c r="J5" s="849"/>
      <c r="K5" s="849"/>
      <c r="L5" s="849"/>
      <c r="N5" s="436"/>
      <c r="O5" s="87"/>
      <c r="P5" s="87"/>
      <c r="Q5" s="87"/>
      <c r="R5" s="87"/>
      <c r="S5" s="87"/>
      <c r="T5" s="87"/>
      <c r="U5" s="87"/>
      <c r="V5" s="87"/>
      <c r="W5" s="87"/>
      <c r="X5" s="87"/>
      <c r="Y5" s="87"/>
      <c r="Z5" s="87"/>
      <c r="AA5" s="437"/>
      <c r="AC5" s="575" t="s">
        <v>558</v>
      </c>
      <c r="AD5" s="778">
        <f>BC5</f>
        <v>0.40726933830382106</v>
      </c>
      <c r="AE5" s="778">
        <f t="shared" ref="AE5:AK5" si="0">BD5</f>
        <v>4.7530288909599254E-2</v>
      </c>
      <c r="AF5" s="778">
        <f t="shared" si="0"/>
        <v>9.1332712022367188E-2</v>
      </c>
      <c r="AG5" s="778">
        <f t="shared" si="0"/>
        <v>7.7353215284249766E-2</v>
      </c>
      <c r="AH5" s="778">
        <f t="shared" si="0"/>
        <v>4.1006523765144458E-2</v>
      </c>
      <c r="AI5" s="778">
        <f t="shared" si="0"/>
        <v>0.16775396085740912</v>
      </c>
      <c r="AJ5" s="778">
        <f t="shared" si="0"/>
        <v>0.12488350419384903</v>
      </c>
      <c r="AK5" s="778">
        <f t="shared" si="0"/>
        <v>4.2870456663560111E-2</v>
      </c>
      <c r="AM5" s="336" t="s">
        <v>691</v>
      </c>
      <c r="AO5" s="779" t="s">
        <v>692</v>
      </c>
      <c r="AP5" s="779" t="s">
        <v>693</v>
      </c>
      <c r="AQ5" s="779" t="s">
        <v>694</v>
      </c>
      <c r="AR5" s="336" t="s">
        <v>695</v>
      </c>
      <c r="BB5" s="27" t="s">
        <v>558</v>
      </c>
      <c r="BC5" s="183">
        <f t="shared" ref="BC5:BJ5" si="1">+BC32/$BK32</f>
        <v>0.40726933830382106</v>
      </c>
      <c r="BD5" s="184">
        <f t="shared" si="1"/>
        <v>4.7530288909599254E-2</v>
      </c>
      <c r="BE5" s="184">
        <f t="shared" si="1"/>
        <v>9.1332712022367188E-2</v>
      </c>
      <c r="BF5" s="184">
        <f t="shared" si="1"/>
        <v>7.7353215284249766E-2</v>
      </c>
      <c r="BG5" s="184">
        <f t="shared" si="1"/>
        <v>4.1006523765144458E-2</v>
      </c>
      <c r="BH5" s="184">
        <f t="shared" si="1"/>
        <v>0.16775396085740912</v>
      </c>
      <c r="BI5" s="184">
        <f t="shared" si="1"/>
        <v>0.12488350419384903</v>
      </c>
      <c r="BJ5" s="185">
        <f t="shared" si="1"/>
        <v>4.2870456663560111E-2</v>
      </c>
    </row>
    <row r="6" spans="1:63" ht="15" customHeight="1" thickBot="1">
      <c r="B6" s="849"/>
      <c r="C6" s="849"/>
      <c r="D6" s="849"/>
      <c r="E6" s="849"/>
      <c r="F6" s="849"/>
      <c r="G6" s="849"/>
      <c r="H6" s="849"/>
      <c r="I6" s="849"/>
      <c r="J6" s="849"/>
      <c r="K6" s="849"/>
      <c r="L6" s="849"/>
      <c r="N6" s="436"/>
      <c r="O6" s="87"/>
      <c r="P6" s="87"/>
      <c r="Q6" s="87"/>
      <c r="R6" s="87"/>
      <c r="S6" s="87"/>
      <c r="T6" s="87"/>
      <c r="U6" s="87"/>
      <c r="V6" s="87"/>
      <c r="W6" s="87"/>
      <c r="X6" s="87"/>
      <c r="Y6" s="87"/>
      <c r="Z6" s="87"/>
      <c r="AA6" s="437"/>
      <c r="AC6" s="159" t="s">
        <v>596</v>
      </c>
      <c r="AM6" s="336" t="s">
        <v>722</v>
      </c>
      <c r="AO6" s="779" t="s">
        <v>710</v>
      </c>
      <c r="AP6" s="779" t="s">
        <v>697</v>
      </c>
      <c r="AQ6" s="779"/>
      <c r="AR6" s="336" t="s">
        <v>728</v>
      </c>
      <c r="BB6" s="159" t="s">
        <v>596</v>
      </c>
    </row>
    <row r="7" spans="1:63" ht="18.75" thickBot="1">
      <c r="B7" s="849"/>
      <c r="C7" s="849"/>
      <c r="D7" s="849"/>
      <c r="E7" s="849"/>
      <c r="F7" s="849"/>
      <c r="G7" s="849"/>
      <c r="H7" s="849"/>
      <c r="I7" s="849"/>
      <c r="J7" s="849"/>
      <c r="K7" s="849"/>
      <c r="L7" s="849"/>
      <c r="N7" s="436"/>
      <c r="O7" s="87"/>
      <c r="P7" s="87"/>
      <c r="Q7" s="87"/>
      <c r="R7" s="87"/>
      <c r="S7" s="87"/>
      <c r="T7" s="87"/>
      <c r="U7" s="87"/>
      <c r="V7" s="87"/>
      <c r="W7" s="87"/>
      <c r="X7" s="87"/>
      <c r="Y7" s="87"/>
      <c r="Z7" s="87"/>
      <c r="AA7" s="437"/>
      <c r="AC7" s="575" t="s">
        <v>550</v>
      </c>
      <c r="AD7" s="584" t="s">
        <v>586</v>
      </c>
      <c r="AE7" s="584" t="s">
        <v>587</v>
      </c>
      <c r="AF7" s="584" t="s">
        <v>588</v>
      </c>
      <c r="AG7" s="584" t="s">
        <v>589</v>
      </c>
      <c r="AH7" s="584" t="s">
        <v>590</v>
      </c>
      <c r="AI7" s="584" t="s">
        <v>591</v>
      </c>
      <c r="AJ7" s="576" t="s">
        <v>3</v>
      </c>
      <c r="AK7" s="575" t="s">
        <v>401</v>
      </c>
      <c r="AO7" s="779"/>
      <c r="AP7" s="779"/>
      <c r="AQ7" s="779"/>
      <c r="BB7" s="31" t="s">
        <v>550</v>
      </c>
      <c r="BC7" s="162" t="s">
        <v>586</v>
      </c>
      <c r="BD7" s="24" t="s">
        <v>587</v>
      </c>
      <c r="BE7" s="24" t="s">
        <v>588</v>
      </c>
      <c r="BF7" s="24" t="s">
        <v>589</v>
      </c>
      <c r="BG7" s="24" t="s">
        <v>590</v>
      </c>
      <c r="BH7" s="164" t="s">
        <v>591</v>
      </c>
      <c r="BI7" s="25" t="s">
        <v>3</v>
      </c>
      <c r="BJ7" s="103" t="s">
        <v>401</v>
      </c>
      <c r="BK7" s="116"/>
    </row>
    <row r="8" spans="1:63" ht="12.75" customHeight="1">
      <c r="B8" s="849"/>
      <c r="C8" s="849"/>
      <c r="D8" s="849"/>
      <c r="E8" s="849"/>
      <c r="F8" s="849"/>
      <c r="G8" s="849"/>
      <c r="H8" s="849"/>
      <c r="I8" s="849"/>
      <c r="J8" s="849"/>
      <c r="K8" s="849"/>
      <c r="L8" s="849"/>
      <c r="N8" s="436"/>
      <c r="O8" s="87"/>
      <c r="P8" s="87"/>
      <c r="Q8" s="87"/>
      <c r="R8" s="87"/>
      <c r="S8" s="87"/>
      <c r="T8" s="87"/>
      <c r="U8" s="87"/>
      <c r="V8" s="87"/>
      <c r="W8" s="87"/>
      <c r="X8" s="87"/>
      <c r="Y8" s="87"/>
      <c r="Z8" s="87"/>
      <c r="AA8" s="437"/>
      <c r="AC8" s="573" t="s">
        <v>403</v>
      </c>
      <c r="AD8" s="690">
        <f>BC20</f>
        <v>0.15859030837004406</v>
      </c>
      <c r="AE8" s="681">
        <f t="shared" ref="AE8:AK8" si="2">BD20</f>
        <v>3.9647577092511016E-2</v>
      </c>
      <c r="AF8" s="681">
        <f t="shared" si="2"/>
        <v>0.17180616740088106</v>
      </c>
      <c r="AG8" s="681">
        <f t="shared" si="2"/>
        <v>0.13215859030837004</v>
      </c>
      <c r="AH8" s="681">
        <f t="shared" si="2"/>
        <v>7.4889867841409691E-2</v>
      </c>
      <c r="AI8" s="681">
        <f t="shared" si="2"/>
        <v>0.19383259911894274</v>
      </c>
      <c r="AJ8" s="681">
        <f t="shared" si="2"/>
        <v>0.1894273127753304</v>
      </c>
      <c r="AK8" s="681">
        <f t="shared" si="2"/>
        <v>3.9647577092511016E-2</v>
      </c>
      <c r="AM8" s="336" t="str">
        <f>CONCATENATE(AM6,AO6,AP6,AQ6,AR6,AM7,AO7,AP7,AQ7,AR7)</f>
        <v>業種別では、「金融･保険業」「情報通信業」で「完全週休2日制」の割合が高い。</v>
      </c>
      <c r="BB8" s="44" t="s">
        <v>557</v>
      </c>
      <c r="BC8" s="187" t="e">
        <f t="shared" ref="BC8:BJ20" si="3">+BC35/$BK35</f>
        <v>#DIV/0!</v>
      </c>
      <c r="BD8" s="188" t="e">
        <f t="shared" si="3"/>
        <v>#DIV/0!</v>
      </c>
      <c r="BE8" s="188" t="e">
        <f t="shared" si="3"/>
        <v>#DIV/0!</v>
      </c>
      <c r="BF8" s="188" t="e">
        <f t="shared" si="3"/>
        <v>#DIV/0!</v>
      </c>
      <c r="BG8" s="188" t="e">
        <f t="shared" si="3"/>
        <v>#DIV/0!</v>
      </c>
      <c r="BH8" s="188" t="e">
        <f t="shared" si="3"/>
        <v>#DIV/0!</v>
      </c>
      <c r="BI8" s="188" t="e">
        <f t="shared" si="3"/>
        <v>#DIV/0!</v>
      </c>
      <c r="BJ8" s="189" t="e">
        <f t="shared" si="3"/>
        <v>#DIV/0!</v>
      </c>
    </row>
    <row r="9" spans="1:63" ht="12.75" customHeight="1">
      <c r="B9" s="849"/>
      <c r="C9" s="849"/>
      <c r="D9" s="849"/>
      <c r="E9" s="849"/>
      <c r="F9" s="849"/>
      <c r="G9" s="849"/>
      <c r="H9" s="849"/>
      <c r="I9" s="849"/>
      <c r="J9" s="849"/>
      <c r="K9" s="849"/>
      <c r="L9" s="849"/>
      <c r="N9" s="436"/>
      <c r="O9" s="87"/>
      <c r="P9" s="87"/>
      <c r="Q9" s="87"/>
      <c r="R9" s="87"/>
      <c r="S9" s="87"/>
      <c r="T9" s="87"/>
      <c r="U9" s="87"/>
      <c r="V9" s="87"/>
      <c r="W9" s="87"/>
      <c r="X9" s="87"/>
      <c r="Y9" s="87"/>
      <c r="Z9" s="87"/>
      <c r="AA9" s="437"/>
      <c r="AC9" s="683" t="s">
        <v>404</v>
      </c>
      <c r="AD9" s="690">
        <f>BC19</f>
        <v>0.41317365269461076</v>
      </c>
      <c r="AE9" s="681">
        <f t="shared" ref="AE9:AK9" si="4">BD19</f>
        <v>4.790419161676647E-2</v>
      </c>
      <c r="AF9" s="681">
        <f t="shared" si="4"/>
        <v>0.11976047904191617</v>
      </c>
      <c r="AG9" s="681">
        <f t="shared" si="4"/>
        <v>8.3832335329341312E-2</v>
      </c>
      <c r="AH9" s="681">
        <f t="shared" si="4"/>
        <v>2.3952095808383235E-2</v>
      </c>
      <c r="AI9" s="681">
        <f t="shared" si="4"/>
        <v>0.20958083832335328</v>
      </c>
      <c r="AJ9" s="681">
        <f t="shared" si="4"/>
        <v>7.7844311377245512E-2</v>
      </c>
      <c r="AK9" s="681">
        <f t="shared" si="4"/>
        <v>2.3952095808383235E-2</v>
      </c>
      <c r="AM9" s="336" t="s">
        <v>698</v>
      </c>
      <c r="BB9" s="7" t="s">
        <v>544</v>
      </c>
      <c r="BC9" s="190">
        <f t="shared" si="3"/>
        <v>0.58878504672897192</v>
      </c>
      <c r="BD9" s="186">
        <f t="shared" si="3"/>
        <v>9.3457943925233638E-3</v>
      </c>
      <c r="BE9" s="186">
        <f t="shared" si="3"/>
        <v>8.4112149532710276E-2</v>
      </c>
      <c r="BF9" s="186">
        <f t="shared" si="3"/>
        <v>5.6074766355140186E-2</v>
      </c>
      <c r="BG9" s="186">
        <f t="shared" si="3"/>
        <v>3.7383177570093455E-2</v>
      </c>
      <c r="BH9" s="186">
        <f t="shared" si="3"/>
        <v>9.3457943925233641E-2</v>
      </c>
      <c r="BI9" s="186">
        <f t="shared" si="3"/>
        <v>6.5420560747663545E-2</v>
      </c>
      <c r="BJ9" s="191">
        <f t="shared" si="3"/>
        <v>6.5420560747663545E-2</v>
      </c>
    </row>
    <row r="10" spans="1:63" ht="12.75" customHeight="1">
      <c r="B10" s="849"/>
      <c r="C10" s="849"/>
      <c r="D10" s="849"/>
      <c r="E10" s="849"/>
      <c r="F10" s="849"/>
      <c r="G10" s="849"/>
      <c r="H10" s="849"/>
      <c r="I10" s="849"/>
      <c r="J10" s="849"/>
      <c r="K10" s="849"/>
      <c r="L10" s="849"/>
      <c r="N10" s="436"/>
      <c r="O10" s="87"/>
      <c r="P10" s="87"/>
      <c r="Q10" s="87"/>
      <c r="R10" s="87"/>
      <c r="S10" s="87"/>
      <c r="T10" s="87"/>
      <c r="U10" s="87"/>
      <c r="V10" s="87"/>
      <c r="W10" s="87"/>
      <c r="X10" s="87"/>
      <c r="Y10" s="87"/>
      <c r="Z10" s="87"/>
      <c r="AA10" s="437"/>
      <c r="AC10" s="573" t="s">
        <v>405</v>
      </c>
      <c r="AD10" s="761">
        <f>BC18</f>
        <v>0.66666666666666663</v>
      </c>
      <c r="AE10" s="681">
        <f t="shared" ref="AE10:AK10" si="5">BD18</f>
        <v>0</v>
      </c>
      <c r="AF10" s="681">
        <f t="shared" si="5"/>
        <v>0</v>
      </c>
      <c r="AG10" s="681">
        <f t="shared" si="5"/>
        <v>0</v>
      </c>
      <c r="AH10" s="681">
        <f t="shared" si="5"/>
        <v>0</v>
      </c>
      <c r="AI10" s="681">
        <f t="shared" si="5"/>
        <v>0.33333333333333331</v>
      </c>
      <c r="AJ10" s="681">
        <f t="shared" si="5"/>
        <v>0</v>
      </c>
      <c r="AK10" s="681">
        <f t="shared" si="5"/>
        <v>0</v>
      </c>
      <c r="AM10" s="336" t="s">
        <v>853</v>
      </c>
      <c r="BB10" s="7" t="s">
        <v>545</v>
      </c>
      <c r="BC10" s="190">
        <f t="shared" si="3"/>
        <v>0.42276422764227645</v>
      </c>
      <c r="BD10" s="186">
        <f t="shared" si="3"/>
        <v>7.3170731707317069E-2</v>
      </c>
      <c r="BE10" s="186">
        <f t="shared" si="3"/>
        <v>5.6910569105691054E-2</v>
      </c>
      <c r="BF10" s="186">
        <f t="shared" si="3"/>
        <v>0.10569105691056911</v>
      </c>
      <c r="BG10" s="186">
        <f t="shared" si="3"/>
        <v>5.6910569105691054E-2</v>
      </c>
      <c r="BH10" s="186">
        <f t="shared" si="3"/>
        <v>0.13008130081300814</v>
      </c>
      <c r="BI10" s="186">
        <f t="shared" si="3"/>
        <v>0.11382113821138211</v>
      </c>
      <c r="BJ10" s="191">
        <f t="shared" si="3"/>
        <v>4.065040650406504E-2</v>
      </c>
    </row>
    <row r="11" spans="1:63" ht="12.75" customHeight="1">
      <c r="B11" s="849"/>
      <c r="C11" s="849"/>
      <c r="D11" s="849"/>
      <c r="E11" s="849"/>
      <c r="F11" s="849"/>
      <c r="G11" s="849"/>
      <c r="H11" s="849"/>
      <c r="I11" s="849"/>
      <c r="J11" s="849"/>
      <c r="K11" s="849"/>
      <c r="L11" s="849"/>
      <c r="N11" s="436"/>
      <c r="O11" s="87"/>
      <c r="P11" s="87"/>
      <c r="Q11" s="87"/>
      <c r="R11" s="87"/>
      <c r="S11" s="87"/>
      <c r="T11" s="87"/>
      <c r="U11" s="87"/>
      <c r="V11" s="87"/>
      <c r="W11" s="87"/>
      <c r="X11" s="87"/>
      <c r="Y11" s="87"/>
      <c r="Z11" s="87"/>
      <c r="AA11" s="437"/>
      <c r="AC11" s="683" t="s">
        <v>406</v>
      </c>
      <c r="AD11" s="690">
        <f>BC17</f>
        <v>0.23076923076923078</v>
      </c>
      <c r="AE11" s="681">
        <f t="shared" ref="AE11:AK11" si="6">BD17</f>
        <v>0</v>
      </c>
      <c r="AF11" s="681">
        <f t="shared" si="6"/>
        <v>0</v>
      </c>
      <c r="AG11" s="681">
        <f t="shared" si="6"/>
        <v>0</v>
      </c>
      <c r="AH11" s="681">
        <f t="shared" si="6"/>
        <v>7.6923076923076927E-2</v>
      </c>
      <c r="AI11" s="681">
        <f t="shared" si="6"/>
        <v>0.53846153846153844</v>
      </c>
      <c r="AJ11" s="681">
        <f t="shared" si="6"/>
        <v>0.15384615384615385</v>
      </c>
      <c r="AK11" s="681">
        <f t="shared" si="6"/>
        <v>0</v>
      </c>
      <c r="BB11" s="7" t="s">
        <v>543</v>
      </c>
      <c r="BC11" s="190">
        <f t="shared" si="3"/>
        <v>0.47826086956521741</v>
      </c>
      <c r="BD11" s="186">
        <f t="shared" si="3"/>
        <v>0.13043478260869565</v>
      </c>
      <c r="BE11" s="186">
        <f t="shared" si="3"/>
        <v>0.13043478260869565</v>
      </c>
      <c r="BF11" s="186">
        <f t="shared" si="3"/>
        <v>4.3478260869565216E-2</v>
      </c>
      <c r="BG11" s="186">
        <f t="shared" si="3"/>
        <v>0</v>
      </c>
      <c r="BH11" s="186">
        <f t="shared" si="3"/>
        <v>4.3478260869565216E-2</v>
      </c>
      <c r="BI11" s="186">
        <f t="shared" si="3"/>
        <v>8.6956521739130432E-2</v>
      </c>
      <c r="BJ11" s="191">
        <f t="shared" si="3"/>
        <v>8.6956521739130432E-2</v>
      </c>
    </row>
    <row r="12" spans="1:63" ht="12.75" customHeight="1">
      <c r="B12" s="849"/>
      <c r="C12" s="849"/>
      <c r="D12" s="849"/>
      <c r="E12" s="849"/>
      <c r="F12" s="849"/>
      <c r="G12" s="849"/>
      <c r="H12" s="849"/>
      <c r="I12" s="849"/>
      <c r="J12" s="849"/>
      <c r="K12" s="849"/>
      <c r="L12" s="849"/>
      <c r="N12" s="436"/>
      <c r="O12" s="87"/>
      <c r="P12" s="87"/>
      <c r="Q12" s="87"/>
      <c r="R12" s="87"/>
      <c r="S12" s="87"/>
      <c r="T12" s="87"/>
      <c r="U12" s="87"/>
      <c r="V12" s="87"/>
      <c r="W12" s="87"/>
      <c r="X12" s="87"/>
      <c r="Y12" s="87"/>
      <c r="Z12" s="87"/>
      <c r="AA12" s="437"/>
      <c r="AC12" s="573" t="s">
        <v>407</v>
      </c>
      <c r="AD12" s="690">
        <f>BC16</f>
        <v>0.46842105263157896</v>
      </c>
      <c r="AE12" s="681">
        <f t="shared" ref="AE12:AK12" si="7">BD16</f>
        <v>9.4736842105263161E-2</v>
      </c>
      <c r="AF12" s="681">
        <f t="shared" si="7"/>
        <v>5.7894736842105263E-2</v>
      </c>
      <c r="AG12" s="681">
        <f t="shared" si="7"/>
        <v>8.4210526315789472E-2</v>
      </c>
      <c r="AH12" s="681">
        <f t="shared" si="7"/>
        <v>2.1052631578947368E-2</v>
      </c>
      <c r="AI12" s="681">
        <f t="shared" si="7"/>
        <v>0.11052631578947368</v>
      </c>
      <c r="AJ12" s="681">
        <f t="shared" si="7"/>
        <v>0.12631578947368421</v>
      </c>
      <c r="AK12" s="681">
        <f t="shared" si="7"/>
        <v>3.6842105263157891E-2</v>
      </c>
      <c r="BB12" s="7" t="s">
        <v>542</v>
      </c>
      <c r="BC12" s="190">
        <f t="shared" si="3"/>
        <v>0.49333333333333335</v>
      </c>
      <c r="BD12" s="186">
        <f t="shared" si="3"/>
        <v>1.3333333333333334E-2</v>
      </c>
      <c r="BE12" s="186">
        <f t="shared" si="3"/>
        <v>2.6666666666666668E-2</v>
      </c>
      <c r="BF12" s="186">
        <f t="shared" si="3"/>
        <v>0.02</v>
      </c>
      <c r="BG12" s="186">
        <f t="shared" si="3"/>
        <v>1.3333333333333334E-2</v>
      </c>
      <c r="BH12" s="186">
        <f t="shared" si="3"/>
        <v>0.27333333333333332</v>
      </c>
      <c r="BI12" s="186">
        <f t="shared" si="3"/>
        <v>0.11333333333333333</v>
      </c>
      <c r="BJ12" s="191">
        <f t="shared" si="3"/>
        <v>4.6666666666666669E-2</v>
      </c>
    </row>
    <row r="13" spans="1:63" ht="12.75" customHeight="1">
      <c r="B13" s="849"/>
      <c r="C13" s="849"/>
      <c r="D13" s="849"/>
      <c r="E13" s="849"/>
      <c r="F13" s="849"/>
      <c r="G13" s="849"/>
      <c r="H13" s="849"/>
      <c r="I13" s="849"/>
      <c r="J13" s="849"/>
      <c r="K13" s="849"/>
      <c r="L13" s="849"/>
      <c r="N13" s="436"/>
      <c r="O13" s="87"/>
      <c r="P13" s="87"/>
      <c r="Q13" s="87"/>
      <c r="R13" s="87"/>
      <c r="S13" s="87"/>
      <c r="T13" s="87"/>
      <c r="U13" s="87"/>
      <c r="V13" s="87"/>
      <c r="W13" s="87"/>
      <c r="X13" s="87"/>
      <c r="Y13" s="87"/>
      <c r="Z13" s="87"/>
      <c r="AA13" s="437"/>
      <c r="AC13" s="683" t="s">
        <v>408</v>
      </c>
      <c r="AD13" s="761">
        <f>BC15</f>
        <v>0.875</v>
      </c>
      <c r="AE13" s="681">
        <f t="shared" ref="AE13:AK13" si="8">BD15</f>
        <v>0</v>
      </c>
      <c r="AF13" s="681">
        <f t="shared" si="8"/>
        <v>0</v>
      </c>
      <c r="AG13" s="681">
        <f t="shared" si="8"/>
        <v>0</v>
      </c>
      <c r="AH13" s="681">
        <f t="shared" si="8"/>
        <v>0</v>
      </c>
      <c r="AI13" s="681">
        <f t="shared" si="8"/>
        <v>0</v>
      </c>
      <c r="AJ13" s="681">
        <f t="shared" si="8"/>
        <v>6.25E-2</v>
      </c>
      <c r="AK13" s="681">
        <f t="shared" si="8"/>
        <v>6.25E-2</v>
      </c>
      <c r="BB13" s="7" t="s">
        <v>541</v>
      </c>
      <c r="BC13" s="190">
        <f t="shared" si="3"/>
        <v>0.36363636363636365</v>
      </c>
      <c r="BD13" s="186">
        <f t="shared" si="3"/>
        <v>0</v>
      </c>
      <c r="BE13" s="186">
        <f t="shared" si="3"/>
        <v>6.0606060606060608E-2</v>
      </c>
      <c r="BF13" s="186">
        <f t="shared" si="3"/>
        <v>0</v>
      </c>
      <c r="BG13" s="186">
        <f t="shared" si="3"/>
        <v>0.15151515151515152</v>
      </c>
      <c r="BH13" s="186">
        <f t="shared" si="3"/>
        <v>9.0909090909090912E-2</v>
      </c>
      <c r="BI13" s="186">
        <f t="shared" si="3"/>
        <v>0.30303030303030304</v>
      </c>
      <c r="BJ13" s="191">
        <f t="shared" si="3"/>
        <v>3.0303030303030304E-2</v>
      </c>
    </row>
    <row r="14" spans="1:63" ht="12.75" customHeight="1">
      <c r="B14" s="849"/>
      <c r="C14" s="849"/>
      <c r="D14" s="849"/>
      <c r="E14" s="849"/>
      <c r="F14" s="849"/>
      <c r="G14" s="849"/>
      <c r="H14" s="849"/>
      <c r="I14" s="849"/>
      <c r="J14" s="849"/>
      <c r="K14" s="849"/>
      <c r="L14" s="849"/>
      <c r="N14" s="436"/>
      <c r="O14" s="87"/>
      <c r="P14" s="87"/>
      <c r="Q14" s="87"/>
      <c r="R14" s="87"/>
      <c r="S14" s="87"/>
      <c r="T14" s="87"/>
      <c r="U14" s="87"/>
      <c r="V14" s="87"/>
      <c r="W14" s="87"/>
      <c r="X14" s="87"/>
      <c r="Y14" s="87"/>
      <c r="Z14" s="87"/>
      <c r="AA14" s="437"/>
      <c r="AC14" s="573" t="s">
        <v>409</v>
      </c>
      <c r="AD14" s="690">
        <f>BC14</f>
        <v>0.55555555555555558</v>
      </c>
      <c r="AE14" s="681">
        <f t="shared" ref="AE14:AK14" si="9">BD14</f>
        <v>5.5555555555555552E-2</v>
      </c>
      <c r="AF14" s="681">
        <f t="shared" si="9"/>
        <v>0.16666666666666666</v>
      </c>
      <c r="AG14" s="681">
        <f t="shared" si="9"/>
        <v>0</v>
      </c>
      <c r="AH14" s="681">
        <f t="shared" si="9"/>
        <v>0</v>
      </c>
      <c r="AI14" s="681">
        <f t="shared" si="9"/>
        <v>0</v>
      </c>
      <c r="AJ14" s="681">
        <f t="shared" si="9"/>
        <v>5.5555555555555552E-2</v>
      </c>
      <c r="AK14" s="681">
        <f t="shared" si="9"/>
        <v>0.16666666666666666</v>
      </c>
      <c r="AM14" s="780" t="s">
        <v>699</v>
      </c>
      <c r="AN14" s="781"/>
      <c r="AO14" s="781"/>
      <c r="AP14" s="781"/>
      <c r="AQ14" s="781"/>
      <c r="AR14" s="781"/>
      <c r="AS14" s="781"/>
      <c r="AT14" s="781"/>
      <c r="AU14" s="781"/>
      <c r="AV14" s="781"/>
      <c r="AW14" s="781"/>
      <c r="AX14" s="781"/>
      <c r="BB14" s="7" t="s">
        <v>546</v>
      </c>
      <c r="BC14" s="190">
        <f t="shared" si="3"/>
        <v>0.55555555555555558</v>
      </c>
      <c r="BD14" s="186">
        <f t="shared" si="3"/>
        <v>5.5555555555555552E-2</v>
      </c>
      <c r="BE14" s="186">
        <f t="shared" si="3"/>
        <v>0.16666666666666666</v>
      </c>
      <c r="BF14" s="186">
        <f t="shared" si="3"/>
        <v>0</v>
      </c>
      <c r="BG14" s="186">
        <f t="shared" si="3"/>
        <v>0</v>
      </c>
      <c r="BH14" s="186">
        <f t="shared" si="3"/>
        <v>0</v>
      </c>
      <c r="BI14" s="186">
        <f t="shared" si="3"/>
        <v>5.5555555555555552E-2</v>
      </c>
      <c r="BJ14" s="191">
        <f t="shared" si="3"/>
        <v>0.16666666666666666</v>
      </c>
    </row>
    <row r="15" spans="1:63" ht="12.75" customHeight="1">
      <c r="B15" s="849"/>
      <c r="C15" s="849"/>
      <c r="D15" s="849"/>
      <c r="E15" s="849"/>
      <c r="F15" s="849"/>
      <c r="G15" s="849"/>
      <c r="H15" s="849"/>
      <c r="I15" s="849"/>
      <c r="J15" s="849"/>
      <c r="K15" s="849"/>
      <c r="L15" s="849"/>
      <c r="N15" s="438"/>
      <c r="O15" s="439"/>
      <c r="P15" s="439"/>
      <c r="Q15" s="439"/>
      <c r="R15" s="439"/>
      <c r="S15" s="439"/>
      <c r="T15" s="439"/>
      <c r="U15" s="439"/>
      <c r="V15" s="439"/>
      <c r="W15" s="439"/>
      <c r="X15" s="439"/>
      <c r="Y15" s="439"/>
      <c r="Z15" s="439"/>
      <c r="AA15" s="440"/>
      <c r="AC15" s="683" t="s">
        <v>410</v>
      </c>
      <c r="AD15" s="690">
        <f>BC13</f>
        <v>0.36363636363636365</v>
      </c>
      <c r="AE15" s="681">
        <f t="shared" ref="AE15:AK15" si="10">BD13</f>
        <v>0</v>
      </c>
      <c r="AF15" s="681">
        <f t="shared" si="10"/>
        <v>6.0606060606060608E-2</v>
      </c>
      <c r="AG15" s="681">
        <f t="shared" si="10"/>
        <v>0</v>
      </c>
      <c r="AH15" s="681">
        <f t="shared" si="10"/>
        <v>0.15151515151515152</v>
      </c>
      <c r="AI15" s="681">
        <f t="shared" si="10"/>
        <v>9.0909090909090912E-2</v>
      </c>
      <c r="AJ15" s="681">
        <f t="shared" si="10"/>
        <v>0.30303030303030304</v>
      </c>
      <c r="AK15" s="681">
        <f t="shared" si="10"/>
        <v>3.0303030303030304E-2</v>
      </c>
      <c r="AM15" s="833" t="str">
        <f>CONCATENATE("　",AM4,CHAR(10),"　",AM8,CHAR(10),"　",AM10)</f>
        <v>　週休二日制の種類については、「完全週休2日制」が最も多く、全体の40.7%となった。
　業種別では、「金融･保険業」「情報通信業」で「完全週休2日制」の割合が高い。
　規模別では、「30人以上」規模の事業所で、「完全週休2日制」を実施している割合が50％を超えている。</v>
      </c>
      <c r="AN15" s="833"/>
      <c r="AO15" s="833"/>
      <c r="AP15" s="833"/>
      <c r="AQ15" s="833"/>
      <c r="AR15" s="833"/>
      <c r="AS15" s="833"/>
      <c r="AT15" s="833"/>
      <c r="AU15" s="833"/>
      <c r="AV15" s="833"/>
      <c r="AW15" s="833"/>
      <c r="AX15" s="833"/>
      <c r="BB15" s="7" t="s">
        <v>540</v>
      </c>
      <c r="BC15" s="190">
        <f t="shared" si="3"/>
        <v>0.875</v>
      </c>
      <c r="BD15" s="186">
        <f t="shared" si="3"/>
        <v>0</v>
      </c>
      <c r="BE15" s="186">
        <f t="shared" si="3"/>
        <v>0</v>
      </c>
      <c r="BF15" s="186">
        <f t="shared" si="3"/>
        <v>0</v>
      </c>
      <c r="BG15" s="186">
        <f t="shared" si="3"/>
        <v>0</v>
      </c>
      <c r="BH15" s="186">
        <f t="shared" si="3"/>
        <v>0</v>
      </c>
      <c r="BI15" s="186">
        <f t="shared" si="3"/>
        <v>6.25E-2</v>
      </c>
      <c r="BJ15" s="191">
        <f t="shared" si="3"/>
        <v>6.25E-2</v>
      </c>
    </row>
    <row r="16" spans="1:63" ht="12.75" customHeight="1">
      <c r="AC16" s="573" t="s">
        <v>411</v>
      </c>
      <c r="AD16" s="690">
        <f>BC12</f>
        <v>0.49333333333333335</v>
      </c>
      <c r="AE16" s="681">
        <f t="shared" ref="AE16:AK16" si="11">BD12</f>
        <v>1.3333333333333334E-2</v>
      </c>
      <c r="AF16" s="681">
        <f t="shared" si="11"/>
        <v>2.6666666666666668E-2</v>
      </c>
      <c r="AG16" s="681">
        <f t="shared" si="11"/>
        <v>0.02</v>
      </c>
      <c r="AH16" s="681">
        <f t="shared" si="11"/>
        <v>1.3333333333333334E-2</v>
      </c>
      <c r="AI16" s="681">
        <f t="shared" si="11"/>
        <v>0.27333333333333332</v>
      </c>
      <c r="AJ16" s="681">
        <f t="shared" si="11"/>
        <v>0.11333333333333333</v>
      </c>
      <c r="AK16" s="681">
        <f t="shared" si="11"/>
        <v>4.6666666666666669E-2</v>
      </c>
      <c r="AM16" s="833"/>
      <c r="AN16" s="833"/>
      <c r="AO16" s="833"/>
      <c r="AP16" s="833"/>
      <c r="AQ16" s="833"/>
      <c r="AR16" s="833"/>
      <c r="AS16" s="833"/>
      <c r="AT16" s="833"/>
      <c r="AU16" s="833"/>
      <c r="AV16" s="833"/>
      <c r="AW16" s="833"/>
      <c r="AX16" s="833"/>
      <c r="BB16" s="7" t="s">
        <v>539</v>
      </c>
      <c r="BC16" s="190">
        <f t="shared" si="3"/>
        <v>0.46842105263157896</v>
      </c>
      <c r="BD16" s="186">
        <f t="shared" si="3"/>
        <v>9.4736842105263161E-2</v>
      </c>
      <c r="BE16" s="186">
        <f t="shared" si="3"/>
        <v>5.7894736842105263E-2</v>
      </c>
      <c r="BF16" s="186">
        <f t="shared" si="3"/>
        <v>8.4210526315789472E-2</v>
      </c>
      <c r="BG16" s="186">
        <f t="shared" si="3"/>
        <v>2.1052631578947368E-2</v>
      </c>
      <c r="BH16" s="186">
        <f t="shared" si="3"/>
        <v>0.11052631578947368</v>
      </c>
      <c r="BI16" s="186">
        <f t="shared" si="3"/>
        <v>0.12631578947368421</v>
      </c>
      <c r="BJ16" s="191">
        <f t="shared" si="3"/>
        <v>3.6842105263157891E-2</v>
      </c>
    </row>
    <row r="17" spans="1:63" ht="12.75" customHeight="1">
      <c r="A17" s="433"/>
      <c r="B17" s="434"/>
      <c r="C17" s="434"/>
      <c r="D17" s="434"/>
      <c r="E17" s="434"/>
      <c r="F17" s="434"/>
      <c r="G17" s="434"/>
      <c r="H17" s="434"/>
      <c r="I17" s="434"/>
      <c r="J17" s="434"/>
      <c r="K17" s="434"/>
      <c r="L17" s="434"/>
      <c r="M17" s="434"/>
      <c r="N17" s="434"/>
      <c r="O17" s="434"/>
      <c r="P17" s="434"/>
      <c r="Q17" s="434"/>
      <c r="R17" s="434"/>
      <c r="S17" s="434"/>
      <c r="T17" s="434"/>
      <c r="U17" s="434"/>
      <c r="V17" s="434"/>
      <c r="W17" s="434"/>
      <c r="X17" s="434"/>
      <c r="Y17" s="434"/>
      <c r="Z17" s="434"/>
      <c r="AA17" s="435"/>
      <c r="AC17" s="683" t="s">
        <v>412</v>
      </c>
      <c r="AD17" s="681">
        <f>BC11</f>
        <v>0.47826086956521741</v>
      </c>
      <c r="AE17" s="681">
        <f t="shared" ref="AE17:AK17" si="12">BD11</f>
        <v>0.13043478260869565</v>
      </c>
      <c r="AF17" s="681">
        <f t="shared" si="12"/>
        <v>0.13043478260869565</v>
      </c>
      <c r="AG17" s="681">
        <f t="shared" si="12"/>
        <v>4.3478260869565216E-2</v>
      </c>
      <c r="AH17" s="681">
        <f t="shared" si="12"/>
        <v>0</v>
      </c>
      <c r="AI17" s="681">
        <f t="shared" si="12"/>
        <v>4.3478260869565216E-2</v>
      </c>
      <c r="AJ17" s="681">
        <f t="shared" si="12"/>
        <v>8.6956521739130432E-2</v>
      </c>
      <c r="AK17" s="681">
        <f t="shared" si="12"/>
        <v>8.6956521739130432E-2</v>
      </c>
      <c r="AM17" s="833"/>
      <c r="AN17" s="833"/>
      <c r="AO17" s="833"/>
      <c r="AP17" s="833"/>
      <c r="AQ17" s="833"/>
      <c r="AR17" s="833"/>
      <c r="AS17" s="833"/>
      <c r="AT17" s="833"/>
      <c r="AU17" s="833"/>
      <c r="AV17" s="833"/>
      <c r="AW17" s="833"/>
      <c r="AX17" s="833"/>
      <c r="BB17" s="7" t="s">
        <v>538</v>
      </c>
      <c r="BC17" s="190">
        <f t="shared" si="3"/>
        <v>0.23076923076923078</v>
      </c>
      <c r="BD17" s="186">
        <f t="shared" si="3"/>
        <v>0</v>
      </c>
      <c r="BE17" s="186">
        <f t="shared" si="3"/>
        <v>0</v>
      </c>
      <c r="BF17" s="186">
        <f t="shared" si="3"/>
        <v>0</v>
      </c>
      <c r="BG17" s="186">
        <f t="shared" si="3"/>
        <v>7.6923076923076927E-2</v>
      </c>
      <c r="BH17" s="186">
        <f t="shared" si="3"/>
        <v>0.53846153846153844</v>
      </c>
      <c r="BI17" s="186">
        <f t="shared" si="3"/>
        <v>0.15384615384615385</v>
      </c>
      <c r="BJ17" s="191">
        <f t="shared" si="3"/>
        <v>0</v>
      </c>
    </row>
    <row r="18" spans="1:63" ht="12.75" customHeight="1">
      <c r="A18" s="436"/>
      <c r="B18" s="87"/>
      <c r="C18" s="87"/>
      <c r="D18" s="87"/>
      <c r="E18" s="87"/>
      <c r="F18" s="87"/>
      <c r="G18" s="87"/>
      <c r="H18" s="87"/>
      <c r="I18" s="87"/>
      <c r="J18" s="87"/>
      <c r="K18" s="87"/>
      <c r="L18" s="87"/>
      <c r="M18" s="87"/>
      <c r="N18" s="87"/>
      <c r="O18" s="87"/>
      <c r="P18" s="87"/>
      <c r="Q18" s="87"/>
      <c r="R18" s="87"/>
      <c r="S18" s="87"/>
      <c r="T18" s="87"/>
      <c r="U18" s="87"/>
      <c r="V18" s="87"/>
      <c r="W18" s="87"/>
      <c r="X18" s="87"/>
      <c r="Y18" s="87"/>
      <c r="Z18" s="87"/>
      <c r="AA18" s="437"/>
      <c r="AC18" s="573" t="s">
        <v>413</v>
      </c>
      <c r="AD18" s="681">
        <f>BC10</f>
        <v>0.42276422764227645</v>
      </c>
      <c r="AE18" s="681">
        <f t="shared" ref="AE18:AK18" si="13">BD10</f>
        <v>7.3170731707317069E-2</v>
      </c>
      <c r="AF18" s="681">
        <f t="shared" si="13"/>
        <v>5.6910569105691054E-2</v>
      </c>
      <c r="AG18" s="681">
        <f t="shared" si="13"/>
        <v>0.10569105691056911</v>
      </c>
      <c r="AH18" s="681">
        <f t="shared" si="13"/>
        <v>5.6910569105691054E-2</v>
      </c>
      <c r="AI18" s="681">
        <f t="shared" si="13"/>
        <v>0.13008130081300814</v>
      </c>
      <c r="AJ18" s="681">
        <f t="shared" si="13"/>
        <v>0.11382113821138211</v>
      </c>
      <c r="AK18" s="681">
        <f t="shared" si="13"/>
        <v>4.065040650406504E-2</v>
      </c>
      <c r="AM18" s="833"/>
      <c r="AN18" s="833"/>
      <c r="AO18" s="833"/>
      <c r="AP18" s="833"/>
      <c r="AQ18" s="833"/>
      <c r="AR18" s="833"/>
      <c r="AS18" s="833"/>
      <c r="AT18" s="833"/>
      <c r="AU18" s="833"/>
      <c r="AV18" s="833"/>
      <c r="AW18" s="833"/>
      <c r="AX18" s="833"/>
      <c r="BB18" s="7" t="s">
        <v>537</v>
      </c>
      <c r="BC18" s="190">
        <f t="shared" si="3"/>
        <v>0.66666666666666663</v>
      </c>
      <c r="BD18" s="186">
        <f t="shared" si="3"/>
        <v>0</v>
      </c>
      <c r="BE18" s="186">
        <f t="shared" si="3"/>
        <v>0</v>
      </c>
      <c r="BF18" s="186">
        <f t="shared" si="3"/>
        <v>0</v>
      </c>
      <c r="BG18" s="186">
        <f t="shared" si="3"/>
        <v>0</v>
      </c>
      <c r="BH18" s="186">
        <f t="shared" si="3"/>
        <v>0.33333333333333331</v>
      </c>
      <c r="BI18" s="186">
        <f t="shared" si="3"/>
        <v>0</v>
      </c>
      <c r="BJ18" s="191">
        <f t="shared" si="3"/>
        <v>0</v>
      </c>
    </row>
    <row r="19" spans="1:63" ht="12.75" customHeight="1">
      <c r="A19" s="436"/>
      <c r="B19" s="87"/>
      <c r="C19" s="87"/>
      <c r="D19" s="87"/>
      <c r="E19" s="87"/>
      <c r="F19" s="87"/>
      <c r="G19" s="87"/>
      <c r="H19" s="87"/>
      <c r="I19" s="87"/>
      <c r="J19" s="87"/>
      <c r="K19" s="87"/>
      <c r="L19" s="87"/>
      <c r="M19" s="87"/>
      <c r="N19" s="87"/>
      <c r="O19" s="87"/>
      <c r="P19" s="87"/>
      <c r="Q19" s="87"/>
      <c r="R19" s="87"/>
      <c r="S19" s="87"/>
      <c r="T19" s="87"/>
      <c r="U19" s="87"/>
      <c r="V19" s="87"/>
      <c r="W19" s="87"/>
      <c r="X19" s="87"/>
      <c r="Y19" s="87"/>
      <c r="Z19" s="87"/>
      <c r="AA19" s="437"/>
      <c r="AC19" s="683" t="s">
        <v>414</v>
      </c>
      <c r="AD19" s="757">
        <f>BC9</f>
        <v>0.58878504672897192</v>
      </c>
      <c r="AE19" s="681">
        <f t="shared" ref="AE19:AK19" si="14">BD9</f>
        <v>9.3457943925233638E-3</v>
      </c>
      <c r="AF19" s="681">
        <f t="shared" si="14"/>
        <v>8.4112149532710276E-2</v>
      </c>
      <c r="AG19" s="681">
        <f t="shared" si="14"/>
        <v>5.6074766355140186E-2</v>
      </c>
      <c r="AH19" s="681">
        <f t="shared" si="14"/>
        <v>3.7383177570093455E-2</v>
      </c>
      <c r="AI19" s="681">
        <f t="shared" si="14"/>
        <v>9.3457943925233641E-2</v>
      </c>
      <c r="AJ19" s="681">
        <f t="shared" si="14"/>
        <v>6.5420560747663545E-2</v>
      </c>
      <c r="AK19" s="681">
        <f t="shared" si="14"/>
        <v>6.5420560747663545E-2</v>
      </c>
      <c r="AM19" s="833"/>
      <c r="AN19" s="833"/>
      <c r="AO19" s="833"/>
      <c r="AP19" s="833"/>
      <c r="AQ19" s="833"/>
      <c r="AR19" s="833"/>
      <c r="AS19" s="833"/>
      <c r="AT19" s="833"/>
      <c r="AU19" s="833"/>
      <c r="AV19" s="833"/>
      <c r="AW19" s="833"/>
      <c r="AX19" s="833"/>
      <c r="BB19" s="16" t="s">
        <v>547</v>
      </c>
      <c r="BC19" s="190">
        <f t="shared" si="3"/>
        <v>0.41317365269461076</v>
      </c>
      <c r="BD19" s="186">
        <f t="shared" si="3"/>
        <v>4.790419161676647E-2</v>
      </c>
      <c r="BE19" s="186">
        <f t="shared" si="3"/>
        <v>0.11976047904191617</v>
      </c>
      <c r="BF19" s="186">
        <f t="shared" si="3"/>
        <v>8.3832335329341312E-2</v>
      </c>
      <c r="BG19" s="186">
        <f t="shared" si="3"/>
        <v>2.3952095808383235E-2</v>
      </c>
      <c r="BH19" s="186">
        <f t="shared" si="3"/>
        <v>0.20958083832335328</v>
      </c>
      <c r="BI19" s="186">
        <f t="shared" si="3"/>
        <v>7.7844311377245512E-2</v>
      </c>
      <c r="BJ19" s="191">
        <f t="shared" si="3"/>
        <v>2.3952095808383235E-2</v>
      </c>
    </row>
    <row r="20" spans="1:63" ht="12.75" customHeight="1" thickBot="1">
      <c r="A20" s="436"/>
      <c r="B20" s="87"/>
      <c r="C20" s="87"/>
      <c r="D20" s="87"/>
      <c r="E20" s="87"/>
      <c r="F20" s="87"/>
      <c r="G20" s="87"/>
      <c r="H20" s="87"/>
      <c r="I20" s="87"/>
      <c r="J20" s="87"/>
      <c r="K20" s="87"/>
      <c r="L20" s="87"/>
      <c r="M20" s="87"/>
      <c r="N20" s="87"/>
      <c r="O20" s="87"/>
      <c r="P20" s="87"/>
      <c r="Q20" s="87"/>
      <c r="R20" s="87"/>
      <c r="S20" s="87"/>
      <c r="T20" s="87"/>
      <c r="U20" s="87"/>
      <c r="V20" s="87"/>
      <c r="W20" s="87"/>
      <c r="X20" s="87"/>
      <c r="Y20" s="87"/>
      <c r="Z20" s="87"/>
      <c r="AA20" s="437"/>
      <c r="AC20" s="573" t="s">
        <v>23</v>
      </c>
      <c r="AD20" s="681" t="e">
        <f>BC8</f>
        <v>#DIV/0!</v>
      </c>
      <c r="AE20" s="681" t="e">
        <f t="shared" ref="AE20:AK20" si="15">BD8</f>
        <v>#DIV/0!</v>
      </c>
      <c r="AF20" s="681" t="e">
        <f t="shared" si="15"/>
        <v>#DIV/0!</v>
      </c>
      <c r="AG20" s="681" t="e">
        <f t="shared" si="15"/>
        <v>#DIV/0!</v>
      </c>
      <c r="AH20" s="681" t="e">
        <f t="shared" si="15"/>
        <v>#DIV/0!</v>
      </c>
      <c r="AI20" s="681" t="e">
        <f t="shared" si="15"/>
        <v>#DIV/0!</v>
      </c>
      <c r="AJ20" s="681" t="e">
        <f t="shared" si="15"/>
        <v>#DIV/0!</v>
      </c>
      <c r="AK20" s="681" t="e">
        <f t="shared" si="15"/>
        <v>#DIV/0!</v>
      </c>
      <c r="AM20" s="833"/>
      <c r="AN20" s="833"/>
      <c r="AO20" s="833"/>
      <c r="AP20" s="833"/>
      <c r="AQ20" s="833"/>
      <c r="AR20" s="833"/>
      <c r="AS20" s="833"/>
      <c r="AT20" s="833"/>
      <c r="AU20" s="833"/>
      <c r="AV20" s="833"/>
      <c r="AW20" s="833"/>
      <c r="AX20" s="833"/>
      <c r="BB20" s="10" t="s">
        <v>548</v>
      </c>
      <c r="BC20" s="192">
        <f t="shared" si="3"/>
        <v>0.15859030837004406</v>
      </c>
      <c r="BD20" s="193">
        <f t="shared" si="3"/>
        <v>3.9647577092511016E-2</v>
      </c>
      <c r="BE20" s="193">
        <f t="shared" si="3"/>
        <v>0.17180616740088106</v>
      </c>
      <c r="BF20" s="193">
        <f t="shared" si="3"/>
        <v>0.13215859030837004</v>
      </c>
      <c r="BG20" s="193">
        <f t="shared" si="3"/>
        <v>7.4889867841409691E-2</v>
      </c>
      <c r="BH20" s="193">
        <f t="shared" si="3"/>
        <v>0.19383259911894274</v>
      </c>
      <c r="BI20" s="193">
        <f t="shared" si="3"/>
        <v>0.1894273127753304</v>
      </c>
      <c r="BJ20" s="194">
        <f t="shared" si="3"/>
        <v>3.9647577092511016E-2</v>
      </c>
    </row>
    <row r="21" spans="1:63" ht="15" customHeight="1" thickBot="1">
      <c r="A21" s="436"/>
      <c r="B21" s="87"/>
      <c r="C21" s="87"/>
      <c r="D21" s="87"/>
      <c r="E21" s="87"/>
      <c r="F21" s="87"/>
      <c r="G21" s="87"/>
      <c r="H21" s="87"/>
      <c r="I21" s="87"/>
      <c r="J21" s="87"/>
      <c r="K21" s="87"/>
      <c r="L21" s="87"/>
      <c r="M21" s="87"/>
      <c r="N21" s="87"/>
      <c r="O21" s="87"/>
      <c r="P21" s="87"/>
      <c r="Q21" s="87"/>
      <c r="R21" s="87"/>
      <c r="S21" s="87"/>
      <c r="T21" s="87"/>
      <c r="U21" s="87"/>
      <c r="V21" s="87"/>
      <c r="W21" s="87"/>
      <c r="X21" s="87"/>
      <c r="Y21" s="87"/>
      <c r="Z21" s="87"/>
      <c r="AA21" s="437"/>
      <c r="AC21" s="159" t="s">
        <v>597</v>
      </c>
      <c r="AM21" s="833"/>
      <c r="AN21" s="833"/>
      <c r="AO21" s="833"/>
      <c r="AP21" s="833"/>
      <c r="AQ21" s="833"/>
      <c r="AR21" s="833"/>
      <c r="AS21" s="833"/>
      <c r="AT21" s="833"/>
      <c r="AU21" s="833"/>
      <c r="AV21" s="833"/>
      <c r="AW21" s="833"/>
      <c r="AX21" s="833"/>
      <c r="BB21" s="159" t="s">
        <v>597</v>
      </c>
    </row>
    <row r="22" spans="1:63" ht="18.75" thickBot="1">
      <c r="A22" s="436"/>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437"/>
      <c r="AC22" s="575" t="s">
        <v>8</v>
      </c>
      <c r="AD22" s="584" t="s">
        <v>586</v>
      </c>
      <c r="AE22" s="584" t="s">
        <v>587</v>
      </c>
      <c r="AF22" s="584" t="s">
        <v>588</v>
      </c>
      <c r="AG22" s="584" t="s">
        <v>589</v>
      </c>
      <c r="AH22" s="584" t="s">
        <v>590</v>
      </c>
      <c r="AI22" s="584" t="s">
        <v>591</v>
      </c>
      <c r="AJ22" s="576" t="s">
        <v>3</v>
      </c>
      <c r="AK22" s="575" t="s">
        <v>401</v>
      </c>
      <c r="AM22" s="833"/>
      <c r="AN22" s="833"/>
      <c r="AO22" s="833"/>
      <c r="AP22" s="833"/>
      <c r="AQ22" s="833"/>
      <c r="AR22" s="833"/>
      <c r="AS22" s="833"/>
      <c r="AT22" s="833"/>
      <c r="AU22" s="833"/>
      <c r="AV22" s="833"/>
      <c r="AW22" s="833"/>
      <c r="AX22" s="833"/>
      <c r="BB22" s="27" t="s">
        <v>8</v>
      </c>
      <c r="BC22" s="178" t="s">
        <v>586</v>
      </c>
      <c r="BD22" s="161" t="s">
        <v>587</v>
      </c>
      <c r="BE22" s="161" t="s">
        <v>588</v>
      </c>
      <c r="BF22" s="161" t="s">
        <v>589</v>
      </c>
      <c r="BG22" s="161" t="s">
        <v>590</v>
      </c>
      <c r="BH22" s="176" t="s">
        <v>591</v>
      </c>
      <c r="BI22" s="157" t="s">
        <v>3</v>
      </c>
      <c r="BJ22" s="30" t="s">
        <v>401</v>
      </c>
      <c r="BK22" s="160"/>
    </row>
    <row r="23" spans="1:63" ht="12.75" customHeight="1">
      <c r="A23" s="436"/>
      <c r="B23" s="87"/>
      <c r="C23" s="87"/>
      <c r="D23" s="87"/>
      <c r="E23" s="87"/>
      <c r="F23" s="87"/>
      <c r="G23" s="87"/>
      <c r="H23" s="87"/>
      <c r="I23" s="87"/>
      <c r="J23" s="87"/>
      <c r="K23" s="87"/>
      <c r="L23" s="87"/>
      <c r="M23" s="87"/>
      <c r="N23" s="87"/>
      <c r="O23" s="87"/>
      <c r="P23" s="87"/>
      <c r="Q23" s="87"/>
      <c r="R23" s="87"/>
      <c r="S23" s="87"/>
      <c r="T23" s="87"/>
      <c r="U23" s="87"/>
      <c r="V23" s="87"/>
      <c r="W23" s="87"/>
      <c r="X23" s="87"/>
      <c r="Y23" s="87"/>
      <c r="Z23" s="87"/>
      <c r="AA23" s="437"/>
      <c r="AC23" s="577" t="s">
        <v>415</v>
      </c>
      <c r="AD23" s="757">
        <f>BC28</f>
        <v>0.45378151260504201</v>
      </c>
      <c r="AE23" s="681">
        <f t="shared" ref="AE23:AK23" si="16">BD28</f>
        <v>2.3109243697478993E-2</v>
      </c>
      <c r="AF23" s="681">
        <f t="shared" si="16"/>
        <v>7.5630252100840331E-2</v>
      </c>
      <c r="AG23" s="681">
        <f t="shared" si="16"/>
        <v>6.0924369747899158E-2</v>
      </c>
      <c r="AH23" s="681">
        <f t="shared" si="16"/>
        <v>4.6218487394957986E-2</v>
      </c>
      <c r="AI23" s="690">
        <f t="shared" si="16"/>
        <v>0.11134453781512606</v>
      </c>
      <c r="AJ23" s="681">
        <f t="shared" si="16"/>
        <v>0.16596638655462184</v>
      </c>
      <c r="AK23" s="681">
        <f t="shared" si="16"/>
        <v>6.3025210084033612E-2</v>
      </c>
      <c r="AM23" s="833"/>
      <c r="AN23" s="833"/>
      <c r="AO23" s="833"/>
      <c r="AP23" s="833"/>
      <c r="AQ23" s="833"/>
      <c r="AR23" s="833"/>
      <c r="AS23" s="833"/>
      <c r="AT23" s="833"/>
      <c r="AU23" s="833"/>
      <c r="AV23" s="833"/>
      <c r="AW23" s="833"/>
      <c r="AX23" s="833"/>
      <c r="BB23" s="177" t="s">
        <v>555</v>
      </c>
      <c r="BC23" s="187">
        <f t="shared" ref="BC23:BJ28" si="17">+BC51/$BK51</f>
        <v>0.5714285714285714</v>
      </c>
      <c r="BD23" s="188">
        <f t="shared" si="17"/>
        <v>0</v>
      </c>
      <c r="BE23" s="188">
        <f t="shared" si="17"/>
        <v>0</v>
      </c>
      <c r="BF23" s="188">
        <f t="shared" si="17"/>
        <v>0.14285714285714285</v>
      </c>
      <c r="BG23" s="188">
        <f t="shared" si="17"/>
        <v>0</v>
      </c>
      <c r="BH23" s="188">
        <f t="shared" si="17"/>
        <v>0.2857142857142857</v>
      </c>
      <c r="BI23" s="188">
        <f t="shared" si="17"/>
        <v>0</v>
      </c>
      <c r="BJ23" s="189">
        <f t="shared" si="17"/>
        <v>0</v>
      </c>
    </row>
    <row r="24" spans="1:63" ht="12.75" customHeight="1">
      <c r="A24" s="436"/>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437"/>
      <c r="AC24" s="577" t="s">
        <v>416</v>
      </c>
      <c r="AD24" s="757">
        <f>BC27</f>
        <v>0.38205980066445183</v>
      </c>
      <c r="AE24" s="681">
        <f t="shared" ref="AE24:AK24" si="18">BD27</f>
        <v>5.647840531561462E-2</v>
      </c>
      <c r="AF24" s="681">
        <f t="shared" si="18"/>
        <v>0.12292358803986711</v>
      </c>
      <c r="AG24" s="681">
        <f t="shared" si="18"/>
        <v>8.9700996677740868E-2</v>
      </c>
      <c r="AH24" s="681">
        <f t="shared" si="18"/>
        <v>5.3156146179401995E-2</v>
      </c>
      <c r="AI24" s="690">
        <f t="shared" si="18"/>
        <v>0.15614617940199335</v>
      </c>
      <c r="AJ24" s="681">
        <f t="shared" si="18"/>
        <v>0.11295681063122924</v>
      </c>
      <c r="AK24" s="681">
        <f t="shared" si="18"/>
        <v>2.6578073089700997E-2</v>
      </c>
      <c r="AM24" s="833"/>
      <c r="AN24" s="833"/>
      <c r="AO24" s="833"/>
      <c r="AP24" s="833"/>
      <c r="AQ24" s="833"/>
      <c r="AR24" s="833"/>
      <c r="AS24" s="833"/>
      <c r="AT24" s="833"/>
      <c r="AU24" s="833"/>
      <c r="AV24" s="833"/>
      <c r="AW24" s="833"/>
      <c r="AX24" s="833"/>
      <c r="BB24" s="108" t="s">
        <v>432</v>
      </c>
      <c r="BC24" s="190">
        <f t="shared" si="17"/>
        <v>0.5</v>
      </c>
      <c r="BD24" s="186">
        <f t="shared" si="17"/>
        <v>7.1428571428571425E-2</v>
      </c>
      <c r="BE24" s="186">
        <f t="shared" si="17"/>
        <v>7.1428571428571425E-2</v>
      </c>
      <c r="BF24" s="186">
        <f t="shared" si="17"/>
        <v>0</v>
      </c>
      <c r="BG24" s="186">
        <f t="shared" si="17"/>
        <v>0</v>
      </c>
      <c r="BH24" s="186">
        <f t="shared" si="17"/>
        <v>0.2857142857142857</v>
      </c>
      <c r="BI24" s="186">
        <f t="shared" si="17"/>
        <v>7.1428571428571425E-2</v>
      </c>
      <c r="BJ24" s="191">
        <f t="shared" si="17"/>
        <v>0</v>
      </c>
    </row>
    <row r="25" spans="1:63" ht="12.75" customHeight="1">
      <c r="A25" s="436"/>
      <c r="B25" s="87"/>
      <c r="C25" s="87"/>
      <c r="D25" s="87"/>
      <c r="E25" s="87"/>
      <c r="F25" s="87"/>
      <c r="G25" s="87"/>
      <c r="H25" s="87"/>
      <c r="I25" s="87"/>
      <c r="J25" s="87"/>
      <c r="K25" s="87"/>
      <c r="L25" s="87"/>
      <c r="M25" s="87"/>
      <c r="N25" s="87"/>
      <c r="O25" s="87"/>
      <c r="P25" s="87"/>
      <c r="Q25" s="87"/>
      <c r="R25" s="87"/>
      <c r="S25" s="87"/>
      <c r="T25" s="87"/>
      <c r="U25" s="87"/>
      <c r="V25" s="87"/>
      <c r="W25" s="87"/>
      <c r="X25" s="87"/>
      <c r="Y25" s="87"/>
      <c r="Z25" s="87"/>
      <c r="AA25" s="437"/>
      <c r="AC25" s="577" t="s">
        <v>417</v>
      </c>
      <c r="AD25" s="757">
        <f>BC26</f>
        <v>0.32510288065843623</v>
      </c>
      <c r="AE25" s="681">
        <f t="shared" ref="AE25:AK25" si="19">BD26</f>
        <v>8.6419753086419748E-2</v>
      </c>
      <c r="AF25" s="681">
        <f t="shared" si="19"/>
        <v>9.8765432098765427E-2</v>
      </c>
      <c r="AG25" s="681">
        <f t="shared" si="19"/>
        <v>9.0534979423868317E-2</v>
      </c>
      <c r="AH25" s="681">
        <f t="shared" si="19"/>
        <v>2.4691358024691357E-2</v>
      </c>
      <c r="AI25" s="690">
        <f t="shared" si="19"/>
        <v>0.26337448559670784</v>
      </c>
      <c r="AJ25" s="681">
        <f t="shared" si="19"/>
        <v>7.8189300411522639E-2</v>
      </c>
      <c r="AK25" s="681">
        <f t="shared" si="19"/>
        <v>3.292181069958848E-2</v>
      </c>
      <c r="AM25" s="833"/>
      <c r="AN25" s="833"/>
      <c r="AO25" s="833"/>
      <c r="AP25" s="833"/>
      <c r="AQ25" s="833"/>
      <c r="AR25" s="833"/>
      <c r="AS25" s="833"/>
      <c r="AT25" s="833"/>
      <c r="AU25" s="833"/>
      <c r="AV25" s="833"/>
      <c r="AW25" s="833"/>
      <c r="AX25" s="833"/>
      <c r="BB25" s="108" t="s">
        <v>433</v>
      </c>
      <c r="BC25" s="190">
        <f t="shared" si="17"/>
        <v>0.5</v>
      </c>
      <c r="BD25" s="186">
        <f t="shared" si="17"/>
        <v>3.125E-2</v>
      </c>
      <c r="BE25" s="186">
        <f t="shared" si="17"/>
        <v>0</v>
      </c>
      <c r="BF25" s="186">
        <f t="shared" si="17"/>
        <v>0.125</v>
      </c>
      <c r="BG25" s="186">
        <f t="shared" si="17"/>
        <v>0</v>
      </c>
      <c r="BH25" s="186">
        <f t="shared" si="17"/>
        <v>0.3125</v>
      </c>
      <c r="BI25" s="186">
        <f t="shared" si="17"/>
        <v>3.125E-2</v>
      </c>
      <c r="BJ25" s="191">
        <f t="shared" si="17"/>
        <v>0</v>
      </c>
    </row>
    <row r="26" spans="1:63" ht="12.75" customHeight="1">
      <c r="A26" s="436"/>
      <c r="B26" s="87"/>
      <c r="C26" s="87"/>
      <c r="D26" s="87"/>
      <c r="E26" s="87"/>
      <c r="F26" s="87"/>
      <c r="G26" s="87"/>
      <c r="H26" s="87"/>
      <c r="I26" s="87"/>
      <c r="J26" s="87"/>
      <c r="K26" s="87"/>
      <c r="L26" s="87"/>
      <c r="M26" s="87"/>
      <c r="N26" s="87"/>
      <c r="O26" s="87"/>
      <c r="P26" s="87"/>
      <c r="Q26" s="87"/>
      <c r="R26" s="87"/>
      <c r="S26" s="87"/>
      <c r="T26" s="87"/>
      <c r="U26" s="87"/>
      <c r="V26" s="87"/>
      <c r="W26" s="87"/>
      <c r="X26" s="87"/>
      <c r="Y26" s="87"/>
      <c r="Z26" s="87"/>
      <c r="AA26" s="437"/>
      <c r="AC26" s="577" t="s">
        <v>418</v>
      </c>
      <c r="AD26" s="761">
        <f>BC25</f>
        <v>0.5</v>
      </c>
      <c r="AE26" s="681">
        <f t="shared" ref="AE26:AK26" si="20">BD25</f>
        <v>3.125E-2</v>
      </c>
      <c r="AF26" s="681">
        <f t="shared" si="20"/>
        <v>0</v>
      </c>
      <c r="AG26" s="681">
        <f t="shared" si="20"/>
        <v>0.125</v>
      </c>
      <c r="AH26" s="681">
        <f t="shared" si="20"/>
        <v>0</v>
      </c>
      <c r="AI26" s="681">
        <f t="shared" si="20"/>
        <v>0.3125</v>
      </c>
      <c r="AJ26" s="681">
        <f t="shared" si="20"/>
        <v>3.125E-2</v>
      </c>
      <c r="AK26" s="681">
        <f t="shared" si="20"/>
        <v>0</v>
      </c>
      <c r="AM26" s="833"/>
      <c r="AN26" s="833"/>
      <c r="AO26" s="833"/>
      <c r="AP26" s="833"/>
      <c r="AQ26" s="833"/>
      <c r="AR26" s="833"/>
      <c r="AS26" s="833"/>
      <c r="AT26" s="833"/>
      <c r="AU26" s="833"/>
      <c r="AV26" s="833"/>
      <c r="AW26" s="833"/>
      <c r="AX26" s="833"/>
      <c r="BB26" s="108" t="s">
        <v>434</v>
      </c>
      <c r="BC26" s="190">
        <f t="shared" si="17"/>
        <v>0.32510288065843623</v>
      </c>
      <c r="BD26" s="186">
        <f t="shared" si="17"/>
        <v>8.6419753086419748E-2</v>
      </c>
      <c r="BE26" s="186">
        <f t="shared" si="17"/>
        <v>9.8765432098765427E-2</v>
      </c>
      <c r="BF26" s="186">
        <f t="shared" si="17"/>
        <v>9.0534979423868317E-2</v>
      </c>
      <c r="BG26" s="186">
        <f t="shared" si="17"/>
        <v>2.4691358024691357E-2</v>
      </c>
      <c r="BH26" s="186">
        <f t="shared" si="17"/>
        <v>0.26337448559670784</v>
      </c>
      <c r="BI26" s="186">
        <f t="shared" si="17"/>
        <v>7.8189300411522639E-2</v>
      </c>
      <c r="BJ26" s="191">
        <f t="shared" si="17"/>
        <v>3.292181069958848E-2</v>
      </c>
    </row>
    <row r="27" spans="1:63" ht="12.75" customHeight="1">
      <c r="A27" s="436"/>
      <c r="B27" s="87"/>
      <c r="C27" s="87"/>
      <c r="D27" s="87"/>
      <c r="E27" s="87"/>
      <c r="F27" s="87"/>
      <c r="G27" s="87"/>
      <c r="H27" s="87"/>
      <c r="I27" s="87"/>
      <c r="J27" s="87"/>
      <c r="K27" s="87"/>
      <c r="L27" s="87"/>
      <c r="M27" s="87"/>
      <c r="N27" s="87"/>
      <c r="O27" s="87"/>
      <c r="P27" s="87"/>
      <c r="Q27" s="87"/>
      <c r="R27" s="87"/>
      <c r="S27" s="87"/>
      <c r="T27" s="87"/>
      <c r="U27" s="87"/>
      <c r="V27" s="87"/>
      <c r="W27" s="87"/>
      <c r="X27" s="87"/>
      <c r="Y27" s="87"/>
      <c r="Z27" s="87"/>
      <c r="AA27" s="437"/>
      <c r="AC27" s="577" t="s">
        <v>419</v>
      </c>
      <c r="AD27" s="761">
        <f>BC24</f>
        <v>0.5</v>
      </c>
      <c r="AE27" s="681">
        <f t="shared" ref="AE27:AK27" si="21">BD24</f>
        <v>7.1428571428571425E-2</v>
      </c>
      <c r="AF27" s="681">
        <f t="shared" si="21"/>
        <v>7.1428571428571425E-2</v>
      </c>
      <c r="AG27" s="681">
        <f t="shared" si="21"/>
        <v>0</v>
      </c>
      <c r="AH27" s="681">
        <f t="shared" si="21"/>
        <v>0</v>
      </c>
      <c r="AI27" s="690">
        <f t="shared" si="21"/>
        <v>0.2857142857142857</v>
      </c>
      <c r="AJ27" s="681">
        <f t="shared" si="21"/>
        <v>7.1428571428571425E-2</v>
      </c>
      <c r="AK27" s="681">
        <f t="shared" si="21"/>
        <v>0</v>
      </c>
      <c r="AM27" s="833"/>
      <c r="AN27" s="833"/>
      <c r="AO27" s="833"/>
      <c r="AP27" s="833"/>
      <c r="AQ27" s="833"/>
      <c r="AR27" s="833"/>
      <c r="AS27" s="833"/>
      <c r="AT27" s="833"/>
      <c r="AU27" s="833"/>
      <c r="AV27" s="833"/>
      <c r="AW27" s="833"/>
      <c r="AX27" s="833"/>
      <c r="BB27" s="108" t="s">
        <v>435</v>
      </c>
      <c r="BC27" s="190">
        <f t="shared" si="17"/>
        <v>0.38205980066445183</v>
      </c>
      <c r="BD27" s="186">
        <f t="shared" si="17"/>
        <v>5.647840531561462E-2</v>
      </c>
      <c r="BE27" s="186">
        <f t="shared" si="17"/>
        <v>0.12292358803986711</v>
      </c>
      <c r="BF27" s="186">
        <f t="shared" si="17"/>
        <v>8.9700996677740868E-2</v>
      </c>
      <c r="BG27" s="186">
        <f t="shared" si="17"/>
        <v>5.3156146179401995E-2</v>
      </c>
      <c r="BH27" s="186">
        <f t="shared" si="17"/>
        <v>0.15614617940199335</v>
      </c>
      <c r="BI27" s="186">
        <f t="shared" si="17"/>
        <v>0.11295681063122924</v>
      </c>
      <c r="BJ27" s="191">
        <f t="shared" si="17"/>
        <v>2.6578073089700997E-2</v>
      </c>
    </row>
    <row r="28" spans="1:63" ht="12.75" customHeight="1" thickBot="1">
      <c r="A28" s="436"/>
      <c r="B28" s="87"/>
      <c r="C28" s="87"/>
      <c r="D28" s="87"/>
      <c r="E28" s="87"/>
      <c r="F28" s="87"/>
      <c r="G28" s="87"/>
      <c r="H28" s="87"/>
      <c r="I28" s="87"/>
      <c r="J28" s="87"/>
      <c r="K28" s="87"/>
      <c r="L28" s="87"/>
      <c r="M28" s="87"/>
      <c r="N28" s="87"/>
      <c r="O28" s="87"/>
      <c r="P28" s="87"/>
      <c r="Q28" s="87"/>
      <c r="R28" s="87"/>
      <c r="S28" s="87"/>
      <c r="T28" s="87"/>
      <c r="U28" s="87"/>
      <c r="V28" s="87"/>
      <c r="W28" s="87"/>
      <c r="X28" s="87"/>
      <c r="Y28" s="87"/>
      <c r="Z28" s="87"/>
      <c r="AA28" s="437"/>
      <c r="AC28" s="577" t="s">
        <v>420</v>
      </c>
      <c r="AD28" s="761">
        <f>BC23</f>
        <v>0.5714285714285714</v>
      </c>
      <c r="AE28" s="681">
        <f t="shared" ref="AE28:AK28" si="22">BD23</f>
        <v>0</v>
      </c>
      <c r="AF28" s="681">
        <f t="shared" si="22"/>
        <v>0</v>
      </c>
      <c r="AG28" s="681">
        <f t="shared" si="22"/>
        <v>0.14285714285714285</v>
      </c>
      <c r="AH28" s="681">
        <f t="shared" si="22"/>
        <v>0</v>
      </c>
      <c r="AI28" s="681">
        <f t="shared" si="22"/>
        <v>0.2857142857142857</v>
      </c>
      <c r="AJ28" s="681">
        <f t="shared" si="22"/>
        <v>0</v>
      </c>
      <c r="AK28" s="681">
        <f t="shared" si="22"/>
        <v>0</v>
      </c>
      <c r="BB28" s="129" t="s">
        <v>436</v>
      </c>
      <c r="BC28" s="192">
        <f t="shared" si="17"/>
        <v>0.45378151260504201</v>
      </c>
      <c r="BD28" s="193">
        <f t="shared" si="17"/>
        <v>2.3109243697478993E-2</v>
      </c>
      <c r="BE28" s="193">
        <f t="shared" si="17"/>
        <v>7.5630252100840331E-2</v>
      </c>
      <c r="BF28" s="193">
        <f t="shared" si="17"/>
        <v>6.0924369747899158E-2</v>
      </c>
      <c r="BG28" s="193">
        <f t="shared" si="17"/>
        <v>4.6218487394957986E-2</v>
      </c>
      <c r="BH28" s="193">
        <f t="shared" si="17"/>
        <v>0.11134453781512606</v>
      </c>
      <c r="BI28" s="193">
        <f t="shared" si="17"/>
        <v>0.16596638655462184</v>
      </c>
      <c r="BJ28" s="194">
        <f t="shared" si="17"/>
        <v>6.3025210084033612E-2</v>
      </c>
    </row>
    <row r="29" spans="1:63" ht="15" customHeight="1">
      <c r="A29" s="436"/>
      <c r="B29" s="87"/>
      <c r="C29" s="87"/>
      <c r="D29" s="87"/>
      <c r="E29" s="87"/>
      <c r="F29" s="87"/>
      <c r="G29" s="87"/>
      <c r="H29" s="87"/>
      <c r="I29" s="87"/>
      <c r="J29" s="87"/>
      <c r="K29" s="87"/>
      <c r="L29" s="87"/>
      <c r="M29" s="87"/>
      <c r="N29" s="87"/>
      <c r="O29" s="87"/>
      <c r="P29" s="87"/>
      <c r="Q29" s="87"/>
      <c r="R29" s="87"/>
      <c r="S29" s="87"/>
      <c r="T29" s="87"/>
      <c r="U29" s="87"/>
      <c r="V29" s="87"/>
      <c r="W29" s="87"/>
      <c r="X29" s="87"/>
      <c r="Y29" s="87"/>
      <c r="Z29" s="87"/>
      <c r="AA29" s="437"/>
      <c r="AC29" s="254"/>
      <c r="AD29" s="691"/>
      <c r="AE29" s="691"/>
      <c r="AF29" s="691"/>
      <c r="AG29" s="691"/>
      <c r="AH29" s="691"/>
      <c r="AI29" s="691"/>
      <c r="AJ29" s="691"/>
      <c r="AK29" s="691"/>
      <c r="BB29" s="585"/>
      <c r="BC29" s="586"/>
      <c r="BD29" s="586"/>
      <c r="BE29" s="586"/>
      <c r="BF29" s="586"/>
      <c r="BG29" s="586"/>
      <c r="BH29" s="586"/>
      <c r="BI29" s="586"/>
      <c r="BJ29" s="586"/>
    </row>
    <row r="30" spans="1:63" ht="15" customHeight="1" thickBot="1">
      <c r="A30" s="436"/>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437"/>
      <c r="AC30" s="159" t="s">
        <v>5</v>
      </c>
      <c r="BB30" s="159" t="s">
        <v>5</v>
      </c>
    </row>
    <row r="31" spans="1:63" ht="18.75" thickBot="1">
      <c r="A31" s="436"/>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437"/>
      <c r="AC31" s="575"/>
      <c r="AD31" s="584" t="s">
        <v>586</v>
      </c>
      <c r="AE31" s="584" t="s">
        <v>587</v>
      </c>
      <c r="AF31" s="584" t="s">
        <v>588</v>
      </c>
      <c r="AG31" s="584" t="s">
        <v>589</v>
      </c>
      <c r="AH31" s="584" t="s">
        <v>590</v>
      </c>
      <c r="AI31" s="584" t="s">
        <v>591</v>
      </c>
      <c r="AJ31" s="576" t="s">
        <v>3</v>
      </c>
      <c r="AK31" s="575" t="s">
        <v>401</v>
      </c>
      <c r="BB31" s="31"/>
      <c r="BC31" s="162" t="s">
        <v>586</v>
      </c>
      <c r="BD31" s="24" t="s">
        <v>587</v>
      </c>
      <c r="BE31" s="24" t="s">
        <v>588</v>
      </c>
      <c r="BF31" s="24" t="s">
        <v>589</v>
      </c>
      <c r="BG31" s="24" t="s">
        <v>590</v>
      </c>
      <c r="BH31" s="164" t="s">
        <v>591</v>
      </c>
      <c r="BI31" s="25" t="s">
        <v>3</v>
      </c>
      <c r="BJ31" s="104" t="s">
        <v>401</v>
      </c>
      <c r="BK31" s="242" t="s">
        <v>556</v>
      </c>
    </row>
    <row r="32" spans="1:63" ht="12.75" customHeight="1" thickBot="1">
      <c r="A32" s="436"/>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437"/>
      <c r="AC32" s="575" t="s">
        <v>558</v>
      </c>
      <c r="AD32" s="696">
        <f t="shared" ref="AD32:AK32" si="23">BC32</f>
        <v>437</v>
      </c>
      <c r="AE32" s="696">
        <f t="shared" si="23"/>
        <v>51</v>
      </c>
      <c r="AF32" s="696">
        <f t="shared" si="23"/>
        <v>98</v>
      </c>
      <c r="AG32" s="696">
        <f t="shared" si="23"/>
        <v>83</v>
      </c>
      <c r="AH32" s="696">
        <f t="shared" si="23"/>
        <v>44</v>
      </c>
      <c r="AI32" s="696">
        <f t="shared" si="23"/>
        <v>180</v>
      </c>
      <c r="AJ32" s="696">
        <f t="shared" si="23"/>
        <v>134</v>
      </c>
      <c r="AK32" s="696">
        <f t="shared" si="23"/>
        <v>46</v>
      </c>
      <c r="BB32" s="27" t="s">
        <v>558</v>
      </c>
      <c r="BC32" s="180">
        <f>+集計・資料①!X32</f>
        <v>437</v>
      </c>
      <c r="BD32" s="181">
        <f>+集計・資料①!Y32</f>
        <v>51</v>
      </c>
      <c r="BE32" s="181">
        <f>+集計・資料①!Z32</f>
        <v>98</v>
      </c>
      <c r="BF32" s="181">
        <f>+集計・資料①!AA32</f>
        <v>83</v>
      </c>
      <c r="BG32" s="181">
        <f>+集計・資料①!AB32</f>
        <v>44</v>
      </c>
      <c r="BH32" s="181">
        <f>+集計・資料①!AC32</f>
        <v>180</v>
      </c>
      <c r="BI32" s="181">
        <f>+集計・資料①!AD32</f>
        <v>134</v>
      </c>
      <c r="BJ32" s="182">
        <f>+集計・資料①!AE32</f>
        <v>46</v>
      </c>
      <c r="BK32" s="451">
        <f>+SUM(BC32:BJ32)</f>
        <v>1073</v>
      </c>
    </row>
    <row r="33" spans="1:63" ht="15" customHeight="1" thickBot="1">
      <c r="A33" s="436"/>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437"/>
      <c r="AC33" s="159" t="s">
        <v>6</v>
      </c>
      <c r="BB33" s="159" t="s">
        <v>6</v>
      </c>
    </row>
    <row r="34" spans="1:63" ht="12.75" customHeight="1" thickBot="1">
      <c r="A34" s="436"/>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437"/>
      <c r="AC34" s="575" t="s">
        <v>550</v>
      </c>
      <c r="AD34" s="584" t="s">
        <v>46</v>
      </c>
      <c r="AE34" s="584" t="s">
        <v>48</v>
      </c>
      <c r="AF34" s="584" t="s">
        <v>47</v>
      </c>
      <c r="AG34" s="584" t="s">
        <v>49</v>
      </c>
      <c r="AH34" s="584" t="s">
        <v>50</v>
      </c>
      <c r="AI34" s="584" t="s">
        <v>51</v>
      </c>
      <c r="AJ34" s="576" t="s">
        <v>3</v>
      </c>
      <c r="AK34" s="575" t="s">
        <v>401</v>
      </c>
      <c r="BB34" s="31" t="s">
        <v>550</v>
      </c>
      <c r="BC34" s="162" t="s">
        <v>586</v>
      </c>
      <c r="BD34" s="24" t="s">
        <v>587</v>
      </c>
      <c r="BE34" s="24" t="s">
        <v>588</v>
      </c>
      <c r="BF34" s="24" t="s">
        <v>589</v>
      </c>
      <c r="BG34" s="24" t="s">
        <v>590</v>
      </c>
      <c r="BH34" s="164" t="s">
        <v>591</v>
      </c>
      <c r="BI34" s="25" t="s">
        <v>3</v>
      </c>
      <c r="BJ34" s="104" t="s">
        <v>401</v>
      </c>
      <c r="BK34" s="242" t="s">
        <v>556</v>
      </c>
    </row>
    <row r="35" spans="1:63" ht="12.75" customHeight="1">
      <c r="A35" s="436"/>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437"/>
      <c r="AC35" s="573" t="s">
        <v>403</v>
      </c>
      <c r="AD35" s="697">
        <f t="shared" ref="AD35:AK35" si="24">BC47</f>
        <v>36</v>
      </c>
      <c r="AE35" s="697">
        <f t="shared" si="24"/>
        <v>9</v>
      </c>
      <c r="AF35" s="697">
        <f t="shared" si="24"/>
        <v>39</v>
      </c>
      <c r="AG35" s="697">
        <f t="shared" si="24"/>
        <v>30</v>
      </c>
      <c r="AH35" s="697">
        <f t="shared" si="24"/>
        <v>17</v>
      </c>
      <c r="AI35" s="697">
        <f t="shared" si="24"/>
        <v>44</v>
      </c>
      <c r="AJ35" s="697">
        <f t="shared" si="24"/>
        <v>43</v>
      </c>
      <c r="AK35" s="697">
        <f t="shared" si="24"/>
        <v>9</v>
      </c>
      <c r="BB35" s="44" t="s">
        <v>557</v>
      </c>
      <c r="BC35" s="171">
        <f>+集計・資料①!X6</f>
        <v>0</v>
      </c>
      <c r="BD35" s="172">
        <f>+集計・資料①!Y6</f>
        <v>0</v>
      </c>
      <c r="BE35" s="172">
        <f>+集計・資料①!Z6</f>
        <v>0</v>
      </c>
      <c r="BF35" s="172">
        <f>+集計・資料①!AA6</f>
        <v>0</v>
      </c>
      <c r="BG35" s="172">
        <f>+集計・資料①!AB6</f>
        <v>0</v>
      </c>
      <c r="BH35" s="173">
        <f>+集計・資料①!AC6</f>
        <v>0</v>
      </c>
      <c r="BI35" s="173">
        <f>+集計・資料①!AD6</f>
        <v>0</v>
      </c>
      <c r="BJ35" s="173">
        <f>+集計・資料①!AE6</f>
        <v>0</v>
      </c>
      <c r="BK35" s="452">
        <f>+SUM(BC35:BJ35)</f>
        <v>0</v>
      </c>
    </row>
    <row r="36" spans="1:63" ht="12.75" customHeight="1">
      <c r="A36" s="436"/>
      <c r="B36" s="87"/>
      <c r="C36" s="87"/>
      <c r="D36" s="87"/>
      <c r="E36" s="87"/>
      <c r="F36" s="87"/>
      <c r="G36" s="87"/>
      <c r="H36" s="87"/>
      <c r="I36" s="87"/>
      <c r="J36" s="87"/>
      <c r="K36" s="87"/>
      <c r="L36" s="87"/>
      <c r="M36" s="87"/>
      <c r="N36" s="87"/>
      <c r="O36" s="87"/>
      <c r="P36" s="87"/>
      <c r="Q36" s="87"/>
      <c r="R36" s="87"/>
      <c r="S36" s="87"/>
      <c r="T36" s="87"/>
      <c r="U36" s="87"/>
      <c r="V36" s="87"/>
      <c r="W36" s="87"/>
      <c r="X36" s="87"/>
      <c r="Y36" s="87"/>
      <c r="Z36" s="87"/>
      <c r="AA36" s="437"/>
      <c r="AC36" s="683" t="s">
        <v>404</v>
      </c>
      <c r="AD36" s="697">
        <f t="shared" ref="AD36:AK36" si="25">BC46</f>
        <v>69</v>
      </c>
      <c r="AE36" s="697">
        <f t="shared" si="25"/>
        <v>8</v>
      </c>
      <c r="AF36" s="697">
        <f t="shared" si="25"/>
        <v>20</v>
      </c>
      <c r="AG36" s="697">
        <f t="shared" si="25"/>
        <v>14</v>
      </c>
      <c r="AH36" s="697">
        <f t="shared" si="25"/>
        <v>4</v>
      </c>
      <c r="AI36" s="697">
        <f t="shared" si="25"/>
        <v>35</v>
      </c>
      <c r="AJ36" s="697">
        <f t="shared" si="25"/>
        <v>13</v>
      </c>
      <c r="AK36" s="697">
        <f t="shared" si="25"/>
        <v>4</v>
      </c>
      <c r="AL36" s="782"/>
      <c r="BB36" s="7" t="s">
        <v>544</v>
      </c>
      <c r="BC36" s="174">
        <f>+集計・資料①!X8</f>
        <v>63</v>
      </c>
      <c r="BD36" s="163">
        <f>+集計・資料①!Y8</f>
        <v>1</v>
      </c>
      <c r="BE36" s="163">
        <f>+集計・資料①!Z8</f>
        <v>9</v>
      </c>
      <c r="BF36" s="163">
        <f>+集計・資料①!AA8</f>
        <v>6</v>
      </c>
      <c r="BG36" s="163">
        <f>+集計・資料①!AB8</f>
        <v>4</v>
      </c>
      <c r="BH36" s="165">
        <f>+集計・資料①!AC8</f>
        <v>10</v>
      </c>
      <c r="BI36" s="165">
        <f>+集計・資料①!AD8</f>
        <v>7</v>
      </c>
      <c r="BJ36" s="165">
        <f>+集計・資料①!AE8</f>
        <v>7</v>
      </c>
      <c r="BK36" s="453">
        <f t="shared" ref="BK36:BK48" si="26">+SUM(BC36:BJ36)</f>
        <v>107</v>
      </c>
    </row>
    <row r="37" spans="1:63" ht="12.75" customHeight="1">
      <c r="A37" s="436"/>
      <c r="B37" s="87"/>
      <c r="C37" s="87"/>
      <c r="D37" s="87"/>
      <c r="E37" s="87"/>
      <c r="F37" s="87"/>
      <c r="G37" s="87"/>
      <c r="H37" s="87"/>
      <c r="I37" s="87"/>
      <c r="J37" s="87"/>
      <c r="K37" s="87"/>
      <c r="L37" s="87"/>
      <c r="M37" s="87"/>
      <c r="N37" s="87"/>
      <c r="O37" s="87"/>
      <c r="P37" s="87"/>
      <c r="Q37" s="87"/>
      <c r="R37" s="87"/>
      <c r="S37" s="87"/>
      <c r="T37" s="87"/>
      <c r="U37" s="87"/>
      <c r="V37" s="87"/>
      <c r="W37" s="87"/>
      <c r="X37" s="87"/>
      <c r="Y37" s="87"/>
      <c r="Z37" s="87"/>
      <c r="AA37" s="437"/>
      <c r="AC37" s="683" t="s">
        <v>405</v>
      </c>
      <c r="AD37" s="697">
        <f t="shared" ref="AD37:AK37" si="27">BC45</f>
        <v>4</v>
      </c>
      <c r="AE37" s="697">
        <f t="shared" si="27"/>
        <v>0</v>
      </c>
      <c r="AF37" s="697">
        <f t="shared" si="27"/>
        <v>0</v>
      </c>
      <c r="AG37" s="697">
        <f t="shared" si="27"/>
        <v>0</v>
      </c>
      <c r="AH37" s="697">
        <f t="shared" si="27"/>
        <v>0</v>
      </c>
      <c r="AI37" s="697">
        <f t="shared" si="27"/>
        <v>2</v>
      </c>
      <c r="AJ37" s="697">
        <f t="shared" si="27"/>
        <v>0</v>
      </c>
      <c r="AK37" s="697">
        <f t="shared" si="27"/>
        <v>0</v>
      </c>
      <c r="AL37" s="783"/>
      <c r="BB37" s="7" t="s">
        <v>545</v>
      </c>
      <c r="BC37" s="174">
        <f>+集計・資料①!X10</f>
        <v>52</v>
      </c>
      <c r="BD37" s="163">
        <f>+集計・資料①!Y10</f>
        <v>9</v>
      </c>
      <c r="BE37" s="163">
        <f>+集計・資料①!Z10</f>
        <v>7</v>
      </c>
      <c r="BF37" s="163">
        <f>+集計・資料①!AA10</f>
        <v>13</v>
      </c>
      <c r="BG37" s="163">
        <f>+集計・資料①!AB10</f>
        <v>7</v>
      </c>
      <c r="BH37" s="165">
        <f>+集計・資料①!AC10</f>
        <v>16</v>
      </c>
      <c r="BI37" s="165">
        <f>+集計・資料①!AD10</f>
        <v>14</v>
      </c>
      <c r="BJ37" s="165">
        <f>+集計・資料①!AE10</f>
        <v>5</v>
      </c>
      <c r="BK37" s="453">
        <f t="shared" si="26"/>
        <v>123</v>
      </c>
    </row>
    <row r="38" spans="1:63" ht="12.75" customHeight="1">
      <c r="A38" s="436"/>
      <c r="B38" s="87"/>
      <c r="C38" s="87"/>
      <c r="D38" s="87"/>
      <c r="E38" s="87"/>
      <c r="F38" s="87"/>
      <c r="G38" s="87"/>
      <c r="H38" s="87"/>
      <c r="I38" s="87"/>
      <c r="J38" s="87"/>
      <c r="K38" s="87"/>
      <c r="L38" s="87"/>
      <c r="M38" s="87"/>
      <c r="N38" s="87"/>
      <c r="O38" s="87"/>
      <c r="P38" s="87"/>
      <c r="Q38" s="87"/>
      <c r="R38" s="87"/>
      <c r="S38" s="87"/>
      <c r="T38" s="87"/>
      <c r="U38" s="87"/>
      <c r="V38" s="87"/>
      <c r="W38" s="87"/>
      <c r="X38" s="87"/>
      <c r="Y38" s="87"/>
      <c r="Z38" s="87"/>
      <c r="AA38" s="437"/>
      <c r="AC38" s="683" t="s">
        <v>406</v>
      </c>
      <c r="AD38" s="697">
        <f t="shared" ref="AD38:AK38" si="28">BC44</f>
        <v>3</v>
      </c>
      <c r="AE38" s="697">
        <f t="shared" si="28"/>
        <v>0</v>
      </c>
      <c r="AF38" s="697">
        <f t="shared" si="28"/>
        <v>0</v>
      </c>
      <c r="AG38" s="697">
        <f t="shared" si="28"/>
        <v>0</v>
      </c>
      <c r="AH38" s="697">
        <f t="shared" si="28"/>
        <v>1</v>
      </c>
      <c r="AI38" s="697">
        <f t="shared" si="28"/>
        <v>7</v>
      </c>
      <c r="AJ38" s="697">
        <f t="shared" si="28"/>
        <v>2</v>
      </c>
      <c r="AK38" s="697">
        <f t="shared" si="28"/>
        <v>0</v>
      </c>
      <c r="AL38" s="782"/>
      <c r="BB38" s="7" t="s">
        <v>543</v>
      </c>
      <c r="BC38" s="174">
        <f>+集計・資料①!X12</f>
        <v>11</v>
      </c>
      <c r="BD38" s="163">
        <f>+集計・資料①!Y12</f>
        <v>3</v>
      </c>
      <c r="BE38" s="163">
        <f>+集計・資料①!Z12</f>
        <v>3</v>
      </c>
      <c r="BF38" s="163">
        <f>+集計・資料①!AA12</f>
        <v>1</v>
      </c>
      <c r="BG38" s="163">
        <f>+集計・資料①!AB12</f>
        <v>0</v>
      </c>
      <c r="BH38" s="165">
        <f>+集計・資料①!AC12</f>
        <v>1</v>
      </c>
      <c r="BI38" s="165">
        <f>+集計・資料①!AD12</f>
        <v>2</v>
      </c>
      <c r="BJ38" s="165">
        <f>+集計・資料①!AE12</f>
        <v>2</v>
      </c>
      <c r="BK38" s="453">
        <f t="shared" si="26"/>
        <v>23</v>
      </c>
    </row>
    <row r="39" spans="1:63" ht="12.75" customHeight="1">
      <c r="A39" s="436"/>
      <c r="B39" s="87"/>
      <c r="C39" s="87"/>
      <c r="D39" s="87"/>
      <c r="E39" s="87"/>
      <c r="F39" s="87"/>
      <c r="G39" s="87"/>
      <c r="H39" s="87"/>
      <c r="I39" s="87"/>
      <c r="J39" s="87"/>
      <c r="K39" s="87"/>
      <c r="L39" s="87"/>
      <c r="M39" s="87"/>
      <c r="N39" s="87"/>
      <c r="O39" s="87"/>
      <c r="P39" s="87"/>
      <c r="Q39" s="87"/>
      <c r="R39" s="87"/>
      <c r="S39" s="87"/>
      <c r="T39" s="87"/>
      <c r="U39" s="87"/>
      <c r="V39" s="87"/>
      <c r="W39" s="87"/>
      <c r="X39" s="87"/>
      <c r="Y39" s="87"/>
      <c r="Z39" s="87"/>
      <c r="AA39" s="437"/>
      <c r="AC39" s="683" t="s">
        <v>407</v>
      </c>
      <c r="AD39" s="697">
        <f t="shared" ref="AD39:AK39" si="29">BC43</f>
        <v>89</v>
      </c>
      <c r="AE39" s="697">
        <f t="shared" si="29"/>
        <v>18</v>
      </c>
      <c r="AF39" s="697">
        <f t="shared" si="29"/>
        <v>11</v>
      </c>
      <c r="AG39" s="697">
        <f t="shared" si="29"/>
        <v>16</v>
      </c>
      <c r="AH39" s="697">
        <f t="shared" si="29"/>
        <v>4</v>
      </c>
      <c r="AI39" s="697">
        <f t="shared" si="29"/>
        <v>21</v>
      </c>
      <c r="AJ39" s="697">
        <f t="shared" si="29"/>
        <v>24</v>
      </c>
      <c r="AK39" s="697">
        <f t="shared" si="29"/>
        <v>7</v>
      </c>
      <c r="AL39" s="783"/>
      <c r="BB39" s="7" t="s">
        <v>542</v>
      </c>
      <c r="BC39" s="174">
        <f>+集計・資料①!X14</f>
        <v>74</v>
      </c>
      <c r="BD39" s="163">
        <f>+集計・資料①!Y14</f>
        <v>2</v>
      </c>
      <c r="BE39" s="163">
        <f>+集計・資料①!Z14</f>
        <v>4</v>
      </c>
      <c r="BF39" s="163">
        <f>+集計・資料①!AA14</f>
        <v>3</v>
      </c>
      <c r="BG39" s="163">
        <f>+集計・資料①!AB14</f>
        <v>2</v>
      </c>
      <c r="BH39" s="165">
        <f>+集計・資料①!AC14</f>
        <v>41</v>
      </c>
      <c r="BI39" s="165">
        <f>+集計・資料①!AD14</f>
        <v>17</v>
      </c>
      <c r="BJ39" s="165">
        <f>+集計・資料①!AE14</f>
        <v>7</v>
      </c>
      <c r="BK39" s="453">
        <f t="shared" si="26"/>
        <v>150</v>
      </c>
    </row>
    <row r="40" spans="1:63" ht="12.75" customHeight="1">
      <c r="A40" s="436"/>
      <c r="B40" s="87"/>
      <c r="C40" s="87"/>
      <c r="D40" s="87"/>
      <c r="E40" s="87"/>
      <c r="F40" s="87"/>
      <c r="G40" s="87"/>
      <c r="H40" s="87"/>
      <c r="I40" s="87"/>
      <c r="J40" s="87"/>
      <c r="K40" s="87"/>
      <c r="L40" s="87"/>
      <c r="M40" s="87"/>
      <c r="N40" s="87"/>
      <c r="O40" s="87"/>
      <c r="P40" s="87"/>
      <c r="Q40" s="87"/>
      <c r="R40" s="87"/>
      <c r="S40" s="87"/>
      <c r="T40" s="87"/>
      <c r="U40" s="87"/>
      <c r="V40" s="87"/>
      <c r="W40" s="87"/>
      <c r="X40" s="87"/>
      <c r="Y40" s="87"/>
      <c r="Z40" s="87"/>
      <c r="AA40" s="437"/>
      <c r="AC40" s="683" t="s">
        <v>408</v>
      </c>
      <c r="AD40" s="697">
        <f t="shared" ref="AD40:AK40" si="30">BC42</f>
        <v>14</v>
      </c>
      <c r="AE40" s="697">
        <f t="shared" si="30"/>
        <v>0</v>
      </c>
      <c r="AF40" s="697">
        <f t="shared" si="30"/>
        <v>0</v>
      </c>
      <c r="AG40" s="697">
        <f t="shared" si="30"/>
        <v>0</v>
      </c>
      <c r="AH40" s="697">
        <f t="shared" si="30"/>
        <v>0</v>
      </c>
      <c r="AI40" s="697">
        <f t="shared" si="30"/>
        <v>0</v>
      </c>
      <c r="AJ40" s="697">
        <f t="shared" si="30"/>
        <v>1</v>
      </c>
      <c r="AK40" s="697">
        <f t="shared" si="30"/>
        <v>1</v>
      </c>
      <c r="AL40" s="782"/>
      <c r="BB40" s="7" t="s">
        <v>541</v>
      </c>
      <c r="BC40" s="174">
        <f>+集計・資料①!X16</f>
        <v>12</v>
      </c>
      <c r="BD40" s="163">
        <f>+集計・資料①!Y16</f>
        <v>0</v>
      </c>
      <c r="BE40" s="163">
        <f>+集計・資料①!Z16</f>
        <v>2</v>
      </c>
      <c r="BF40" s="163">
        <f>+集計・資料①!AA16</f>
        <v>0</v>
      </c>
      <c r="BG40" s="163">
        <f>+集計・資料①!AB16</f>
        <v>5</v>
      </c>
      <c r="BH40" s="165">
        <f>+集計・資料①!AC16</f>
        <v>3</v>
      </c>
      <c r="BI40" s="165">
        <f>+集計・資料①!AD16</f>
        <v>10</v>
      </c>
      <c r="BJ40" s="165">
        <f>+集計・資料①!AE16</f>
        <v>1</v>
      </c>
      <c r="BK40" s="453">
        <f t="shared" si="26"/>
        <v>33</v>
      </c>
    </row>
    <row r="41" spans="1:63" ht="12.75" customHeight="1">
      <c r="A41" s="436"/>
      <c r="B41" s="87"/>
      <c r="C41" s="87"/>
      <c r="D41" s="87"/>
      <c r="E41" s="87"/>
      <c r="F41" s="87"/>
      <c r="G41" s="87"/>
      <c r="H41" s="87"/>
      <c r="I41" s="87"/>
      <c r="J41" s="87"/>
      <c r="K41" s="87"/>
      <c r="L41" s="87"/>
      <c r="M41" s="87"/>
      <c r="N41" s="87"/>
      <c r="O41" s="87"/>
      <c r="P41" s="87"/>
      <c r="Q41" s="87"/>
      <c r="R41" s="87"/>
      <c r="S41" s="87"/>
      <c r="T41" s="87"/>
      <c r="U41" s="87"/>
      <c r="V41" s="87"/>
      <c r="W41" s="87"/>
      <c r="X41" s="87"/>
      <c r="Y41" s="87"/>
      <c r="Z41" s="87"/>
      <c r="AA41" s="437"/>
      <c r="AC41" s="683" t="s">
        <v>409</v>
      </c>
      <c r="AD41" s="697">
        <f t="shared" ref="AD41:AK41" si="31">BC41</f>
        <v>10</v>
      </c>
      <c r="AE41" s="697">
        <f t="shared" si="31"/>
        <v>1</v>
      </c>
      <c r="AF41" s="697">
        <f t="shared" si="31"/>
        <v>3</v>
      </c>
      <c r="AG41" s="697">
        <f t="shared" si="31"/>
        <v>0</v>
      </c>
      <c r="AH41" s="697">
        <f t="shared" si="31"/>
        <v>0</v>
      </c>
      <c r="AI41" s="697">
        <f t="shared" si="31"/>
        <v>0</v>
      </c>
      <c r="AJ41" s="697">
        <f t="shared" si="31"/>
        <v>1</v>
      </c>
      <c r="AK41" s="697">
        <f t="shared" si="31"/>
        <v>3</v>
      </c>
      <c r="AL41" s="783"/>
      <c r="BB41" s="7" t="s">
        <v>546</v>
      </c>
      <c r="BC41" s="174">
        <f>+集計・資料①!X18</f>
        <v>10</v>
      </c>
      <c r="BD41" s="163">
        <f>+集計・資料①!Y18</f>
        <v>1</v>
      </c>
      <c r="BE41" s="163">
        <f>+集計・資料①!Z18</f>
        <v>3</v>
      </c>
      <c r="BF41" s="163">
        <f>+集計・資料①!AA18</f>
        <v>0</v>
      </c>
      <c r="BG41" s="163">
        <f>+集計・資料①!AB18</f>
        <v>0</v>
      </c>
      <c r="BH41" s="165">
        <f>+集計・資料①!AC18</f>
        <v>0</v>
      </c>
      <c r="BI41" s="165">
        <f>+集計・資料①!AD18</f>
        <v>1</v>
      </c>
      <c r="BJ41" s="165">
        <f>+集計・資料①!AE18</f>
        <v>3</v>
      </c>
      <c r="BK41" s="453">
        <f t="shared" si="26"/>
        <v>18</v>
      </c>
    </row>
    <row r="42" spans="1:63" ht="12.75" customHeight="1">
      <c r="A42" s="436"/>
      <c r="B42" s="87"/>
      <c r="C42" s="87"/>
      <c r="D42" s="87"/>
      <c r="E42" s="87"/>
      <c r="F42" s="87"/>
      <c r="G42" s="87"/>
      <c r="H42" s="87"/>
      <c r="I42" s="87"/>
      <c r="J42" s="87"/>
      <c r="K42" s="87"/>
      <c r="L42" s="87"/>
      <c r="M42" s="87"/>
      <c r="N42" s="87"/>
      <c r="O42" s="87"/>
      <c r="P42" s="87"/>
      <c r="Q42" s="87"/>
      <c r="R42" s="87"/>
      <c r="S42" s="87"/>
      <c r="T42" s="87"/>
      <c r="U42" s="87"/>
      <c r="V42" s="87"/>
      <c r="W42" s="87"/>
      <c r="X42" s="87"/>
      <c r="Y42" s="87"/>
      <c r="Z42" s="87"/>
      <c r="AA42" s="437"/>
      <c r="AC42" s="683" t="s">
        <v>410</v>
      </c>
      <c r="AD42" s="697">
        <f t="shared" ref="AD42:AK42" si="32">BC40</f>
        <v>12</v>
      </c>
      <c r="AE42" s="697">
        <f t="shared" si="32"/>
        <v>0</v>
      </c>
      <c r="AF42" s="697">
        <f t="shared" si="32"/>
        <v>2</v>
      </c>
      <c r="AG42" s="697">
        <f t="shared" si="32"/>
        <v>0</v>
      </c>
      <c r="AH42" s="697">
        <f t="shared" si="32"/>
        <v>5</v>
      </c>
      <c r="AI42" s="697">
        <f t="shared" si="32"/>
        <v>3</v>
      </c>
      <c r="AJ42" s="697">
        <f t="shared" si="32"/>
        <v>10</v>
      </c>
      <c r="AK42" s="697">
        <f t="shared" si="32"/>
        <v>1</v>
      </c>
      <c r="AL42" s="782"/>
      <c r="BB42" s="7" t="s">
        <v>540</v>
      </c>
      <c r="BC42" s="174">
        <f>+集計・資料①!X20</f>
        <v>14</v>
      </c>
      <c r="BD42" s="163">
        <f>+集計・資料①!Y20</f>
        <v>0</v>
      </c>
      <c r="BE42" s="163">
        <f>+集計・資料①!Z20</f>
        <v>0</v>
      </c>
      <c r="BF42" s="163">
        <f>+集計・資料①!AA20</f>
        <v>0</v>
      </c>
      <c r="BG42" s="163">
        <f>+集計・資料①!AB20</f>
        <v>0</v>
      </c>
      <c r="BH42" s="165">
        <f>+集計・資料①!AC20</f>
        <v>0</v>
      </c>
      <c r="BI42" s="165">
        <f>+集計・資料①!AD20</f>
        <v>1</v>
      </c>
      <c r="BJ42" s="165">
        <f>+集計・資料①!AE20</f>
        <v>1</v>
      </c>
      <c r="BK42" s="453">
        <f t="shared" si="26"/>
        <v>16</v>
      </c>
    </row>
    <row r="43" spans="1:63" ht="12.75" customHeight="1">
      <c r="A43" s="436"/>
      <c r="B43" s="87"/>
      <c r="C43" s="87"/>
      <c r="D43" s="87"/>
      <c r="E43" s="87"/>
      <c r="F43" s="87"/>
      <c r="G43" s="87"/>
      <c r="H43" s="87"/>
      <c r="I43" s="87"/>
      <c r="J43" s="87"/>
      <c r="K43" s="87"/>
      <c r="L43" s="87"/>
      <c r="M43" s="87"/>
      <c r="N43" s="87"/>
      <c r="O43" s="87"/>
      <c r="P43" s="87"/>
      <c r="Q43" s="87"/>
      <c r="R43" s="87"/>
      <c r="S43" s="87"/>
      <c r="T43" s="87"/>
      <c r="U43" s="87"/>
      <c r="V43" s="87"/>
      <c r="W43" s="87"/>
      <c r="X43" s="87"/>
      <c r="Y43" s="87"/>
      <c r="Z43" s="87"/>
      <c r="AA43" s="437"/>
      <c r="AC43" s="683" t="s">
        <v>411</v>
      </c>
      <c r="AD43" s="697">
        <f t="shared" ref="AD43:AK43" si="33">BC39</f>
        <v>74</v>
      </c>
      <c r="AE43" s="697">
        <f t="shared" si="33"/>
        <v>2</v>
      </c>
      <c r="AF43" s="697">
        <f t="shared" si="33"/>
        <v>4</v>
      </c>
      <c r="AG43" s="697">
        <f t="shared" si="33"/>
        <v>3</v>
      </c>
      <c r="AH43" s="697">
        <f t="shared" si="33"/>
        <v>2</v>
      </c>
      <c r="AI43" s="697">
        <f t="shared" si="33"/>
        <v>41</v>
      </c>
      <c r="AJ43" s="697">
        <f t="shared" si="33"/>
        <v>17</v>
      </c>
      <c r="AK43" s="697">
        <f t="shared" si="33"/>
        <v>7</v>
      </c>
      <c r="AL43" s="783"/>
      <c r="BB43" s="7" t="s">
        <v>539</v>
      </c>
      <c r="BC43" s="174">
        <f>+集計・資料①!X22</f>
        <v>89</v>
      </c>
      <c r="BD43" s="163">
        <f>+集計・資料①!Y22</f>
        <v>18</v>
      </c>
      <c r="BE43" s="163">
        <f>+集計・資料①!Z22</f>
        <v>11</v>
      </c>
      <c r="BF43" s="163">
        <f>+集計・資料①!AA22</f>
        <v>16</v>
      </c>
      <c r="BG43" s="163">
        <f>+集計・資料①!AB22</f>
        <v>4</v>
      </c>
      <c r="BH43" s="165">
        <f>+集計・資料①!AC22</f>
        <v>21</v>
      </c>
      <c r="BI43" s="165">
        <f>+集計・資料①!AD22</f>
        <v>24</v>
      </c>
      <c r="BJ43" s="165">
        <f>+集計・資料①!AE22</f>
        <v>7</v>
      </c>
      <c r="BK43" s="453">
        <f t="shared" si="26"/>
        <v>190</v>
      </c>
    </row>
    <row r="44" spans="1:63" ht="12.75" customHeight="1">
      <c r="A44" s="436"/>
      <c r="B44" s="87"/>
      <c r="C44" s="87"/>
      <c r="D44" s="87"/>
      <c r="E44" s="87"/>
      <c r="F44" s="87"/>
      <c r="G44" s="87"/>
      <c r="H44" s="87"/>
      <c r="I44" s="87"/>
      <c r="J44" s="87"/>
      <c r="K44" s="87"/>
      <c r="L44" s="87"/>
      <c r="M44" s="87"/>
      <c r="N44" s="87"/>
      <c r="O44" s="87"/>
      <c r="P44" s="87"/>
      <c r="Q44" s="87"/>
      <c r="R44" s="87"/>
      <c r="S44" s="87"/>
      <c r="T44" s="87"/>
      <c r="U44" s="87"/>
      <c r="V44" s="87"/>
      <c r="W44" s="87"/>
      <c r="X44" s="87"/>
      <c r="Y44" s="87"/>
      <c r="Z44" s="87"/>
      <c r="AA44" s="437"/>
      <c r="AC44" s="683" t="s">
        <v>412</v>
      </c>
      <c r="AD44" s="697">
        <f t="shared" ref="AD44:AK44" si="34">BC38</f>
        <v>11</v>
      </c>
      <c r="AE44" s="697">
        <f t="shared" si="34"/>
        <v>3</v>
      </c>
      <c r="AF44" s="697">
        <f t="shared" si="34"/>
        <v>3</v>
      </c>
      <c r="AG44" s="697">
        <f t="shared" si="34"/>
        <v>1</v>
      </c>
      <c r="AH44" s="697">
        <f t="shared" si="34"/>
        <v>0</v>
      </c>
      <c r="AI44" s="697">
        <f t="shared" si="34"/>
        <v>1</v>
      </c>
      <c r="AJ44" s="697">
        <f t="shared" si="34"/>
        <v>2</v>
      </c>
      <c r="AK44" s="697">
        <f t="shared" si="34"/>
        <v>2</v>
      </c>
      <c r="AL44" s="782"/>
      <c r="BB44" s="7" t="s">
        <v>538</v>
      </c>
      <c r="BC44" s="174">
        <f>+集計・資料①!X24</f>
        <v>3</v>
      </c>
      <c r="BD44" s="163">
        <f>+集計・資料①!Y24</f>
        <v>0</v>
      </c>
      <c r="BE44" s="163">
        <f>+集計・資料①!Z24</f>
        <v>0</v>
      </c>
      <c r="BF44" s="163">
        <f>+集計・資料①!AA24</f>
        <v>0</v>
      </c>
      <c r="BG44" s="163">
        <f>+集計・資料①!AB24</f>
        <v>1</v>
      </c>
      <c r="BH44" s="165">
        <f>+集計・資料①!AC24</f>
        <v>7</v>
      </c>
      <c r="BI44" s="165">
        <f>+集計・資料①!AD24</f>
        <v>2</v>
      </c>
      <c r="BJ44" s="165">
        <f>+集計・資料①!AE24</f>
        <v>0</v>
      </c>
      <c r="BK44" s="453">
        <f t="shared" si="26"/>
        <v>13</v>
      </c>
    </row>
    <row r="45" spans="1:63" ht="12.75" customHeight="1">
      <c r="A45" s="436"/>
      <c r="B45" s="87"/>
      <c r="C45" s="87"/>
      <c r="D45" s="87"/>
      <c r="E45" s="87"/>
      <c r="F45" s="87"/>
      <c r="G45" s="87"/>
      <c r="H45" s="87"/>
      <c r="I45" s="87"/>
      <c r="J45" s="87"/>
      <c r="K45" s="87"/>
      <c r="L45" s="87"/>
      <c r="M45" s="87"/>
      <c r="N45" s="87"/>
      <c r="O45" s="87"/>
      <c r="P45" s="87"/>
      <c r="Q45" s="87"/>
      <c r="R45" s="87"/>
      <c r="S45" s="87"/>
      <c r="T45" s="87"/>
      <c r="U45" s="87"/>
      <c r="V45" s="87"/>
      <c r="W45" s="87"/>
      <c r="X45" s="87"/>
      <c r="Y45" s="87"/>
      <c r="Z45" s="87"/>
      <c r="AA45" s="437"/>
      <c r="AC45" s="683" t="s">
        <v>413</v>
      </c>
      <c r="AD45" s="697">
        <f t="shared" ref="AD45:AK45" si="35">BC37</f>
        <v>52</v>
      </c>
      <c r="AE45" s="697">
        <f t="shared" si="35"/>
        <v>9</v>
      </c>
      <c r="AF45" s="697">
        <f t="shared" si="35"/>
        <v>7</v>
      </c>
      <c r="AG45" s="697">
        <f t="shared" si="35"/>
        <v>13</v>
      </c>
      <c r="AH45" s="697">
        <f t="shared" si="35"/>
        <v>7</v>
      </c>
      <c r="AI45" s="697">
        <f t="shared" si="35"/>
        <v>16</v>
      </c>
      <c r="AJ45" s="697">
        <f t="shared" si="35"/>
        <v>14</v>
      </c>
      <c r="AK45" s="697">
        <f t="shared" si="35"/>
        <v>5</v>
      </c>
      <c r="AL45" s="783"/>
      <c r="BB45" s="7" t="s">
        <v>537</v>
      </c>
      <c r="BC45" s="174">
        <f>+集計・資料①!X26</f>
        <v>4</v>
      </c>
      <c r="BD45" s="163">
        <f>+集計・資料①!Y26</f>
        <v>0</v>
      </c>
      <c r="BE45" s="163">
        <f>+集計・資料①!Z26</f>
        <v>0</v>
      </c>
      <c r="BF45" s="163">
        <f>+集計・資料①!AA26</f>
        <v>0</v>
      </c>
      <c r="BG45" s="163">
        <f>+集計・資料①!AB26</f>
        <v>0</v>
      </c>
      <c r="BH45" s="165">
        <f>+集計・資料①!AC26</f>
        <v>2</v>
      </c>
      <c r="BI45" s="165">
        <f>+集計・資料①!AD26</f>
        <v>0</v>
      </c>
      <c r="BJ45" s="165">
        <f>+集計・資料①!AE26</f>
        <v>0</v>
      </c>
      <c r="BK45" s="453">
        <f t="shared" si="26"/>
        <v>6</v>
      </c>
    </row>
    <row r="46" spans="1:63" ht="12.75" customHeight="1">
      <c r="A46" s="436"/>
      <c r="B46" s="87"/>
      <c r="C46" s="87"/>
      <c r="D46" s="87"/>
      <c r="E46" s="87"/>
      <c r="F46" s="87"/>
      <c r="G46" s="87"/>
      <c r="H46" s="87"/>
      <c r="I46" s="87"/>
      <c r="J46" s="87"/>
      <c r="K46" s="87"/>
      <c r="L46" s="87"/>
      <c r="M46" s="87"/>
      <c r="N46" s="87"/>
      <c r="O46" s="87"/>
      <c r="P46" s="87"/>
      <c r="Q46" s="87"/>
      <c r="R46" s="87"/>
      <c r="S46" s="87"/>
      <c r="T46" s="87"/>
      <c r="U46" s="87"/>
      <c r="V46" s="87"/>
      <c r="W46" s="87"/>
      <c r="X46" s="87"/>
      <c r="Y46" s="87"/>
      <c r="Z46" s="87"/>
      <c r="AA46" s="437"/>
      <c r="AC46" s="683" t="s">
        <v>414</v>
      </c>
      <c r="AD46" s="697">
        <f t="shared" ref="AD46:AK46" si="36">BC36</f>
        <v>63</v>
      </c>
      <c r="AE46" s="697">
        <f t="shared" si="36"/>
        <v>1</v>
      </c>
      <c r="AF46" s="697">
        <f t="shared" si="36"/>
        <v>9</v>
      </c>
      <c r="AG46" s="697">
        <f t="shared" si="36"/>
        <v>6</v>
      </c>
      <c r="AH46" s="697">
        <f t="shared" si="36"/>
        <v>4</v>
      </c>
      <c r="AI46" s="697">
        <f t="shared" si="36"/>
        <v>10</v>
      </c>
      <c r="AJ46" s="697">
        <f t="shared" si="36"/>
        <v>7</v>
      </c>
      <c r="AK46" s="697">
        <f t="shared" si="36"/>
        <v>7</v>
      </c>
      <c r="AL46" s="782"/>
      <c r="BB46" s="16" t="s">
        <v>547</v>
      </c>
      <c r="BC46" s="174">
        <f>+集計・資料①!X28</f>
        <v>69</v>
      </c>
      <c r="BD46" s="163">
        <f>+集計・資料①!Y28</f>
        <v>8</v>
      </c>
      <c r="BE46" s="163">
        <f>+集計・資料①!Z28</f>
        <v>20</v>
      </c>
      <c r="BF46" s="163">
        <f>+集計・資料①!AA28</f>
        <v>14</v>
      </c>
      <c r="BG46" s="163">
        <f>+集計・資料①!AB28</f>
        <v>4</v>
      </c>
      <c r="BH46" s="165">
        <f>+集計・資料①!AC28</f>
        <v>35</v>
      </c>
      <c r="BI46" s="165">
        <f>+集計・資料①!AD28</f>
        <v>13</v>
      </c>
      <c r="BJ46" s="165">
        <f>+集計・資料①!AE28</f>
        <v>4</v>
      </c>
      <c r="BK46" s="453">
        <f t="shared" si="26"/>
        <v>167</v>
      </c>
    </row>
    <row r="47" spans="1:63" ht="12.75" customHeight="1" thickBot="1">
      <c r="A47" s="436"/>
      <c r="B47" s="87"/>
      <c r="C47" s="87"/>
      <c r="D47" s="87"/>
      <c r="E47" s="87"/>
      <c r="F47" s="87"/>
      <c r="G47" s="87"/>
      <c r="H47" s="87"/>
      <c r="I47" s="87"/>
      <c r="J47" s="87"/>
      <c r="K47" s="87"/>
      <c r="L47" s="87"/>
      <c r="M47" s="87"/>
      <c r="N47" s="87"/>
      <c r="O47" s="87"/>
      <c r="P47" s="87"/>
      <c r="Q47" s="87"/>
      <c r="R47" s="87"/>
      <c r="S47" s="87"/>
      <c r="T47" s="87"/>
      <c r="U47" s="87"/>
      <c r="V47" s="87"/>
      <c r="W47" s="87"/>
      <c r="X47" s="87"/>
      <c r="Y47" s="87"/>
      <c r="Z47" s="87"/>
      <c r="AA47" s="437"/>
      <c r="AC47" s="683" t="s">
        <v>23</v>
      </c>
      <c r="AD47" s="697">
        <f t="shared" ref="AD47:AK47" si="37">BC35</f>
        <v>0</v>
      </c>
      <c r="AE47" s="697">
        <f t="shared" si="37"/>
        <v>0</v>
      </c>
      <c r="AF47" s="697">
        <f t="shared" si="37"/>
        <v>0</v>
      </c>
      <c r="AG47" s="697">
        <f t="shared" si="37"/>
        <v>0</v>
      </c>
      <c r="AH47" s="697">
        <f t="shared" si="37"/>
        <v>0</v>
      </c>
      <c r="AI47" s="697">
        <f t="shared" si="37"/>
        <v>0</v>
      </c>
      <c r="AJ47" s="697">
        <f t="shared" si="37"/>
        <v>0</v>
      </c>
      <c r="AK47" s="697">
        <f t="shared" si="37"/>
        <v>0</v>
      </c>
      <c r="AL47" s="783"/>
      <c r="BB47" s="8" t="s">
        <v>548</v>
      </c>
      <c r="BC47" s="175">
        <f>+集計・資料①!X30</f>
        <v>36</v>
      </c>
      <c r="BD47" s="166">
        <f>+集計・資料①!Y30</f>
        <v>9</v>
      </c>
      <c r="BE47" s="166">
        <f>+集計・資料①!Z30</f>
        <v>39</v>
      </c>
      <c r="BF47" s="166">
        <f>+集計・資料①!AA30</f>
        <v>30</v>
      </c>
      <c r="BG47" s="166">
        <f>+集計・資料①!AB30</f>
        <v>17</v>
      </c>
      <c r="BH47" s="167">
        <f>+集計・資料①!AC30</f>
        <v>44</v>
      </c>
      <c r="BI47" s="167">
        <f>+集計・資料①!AD30</f>
        <v>43</v>
      </c>
      <c r="BJ47" s="167">
        <f>+集計・資料①!AE30</f>
        <v>9</v>
      </c>
      <c r="BK47" s="454">
        <f t="shared" si="26"/>
        <v>227</v>
      </c>
    </row>
    <row r="48" spans="1:63" ht="12.75" customHeight="1" thickTop="1" thickBot="1">
      <c r="A48" s="436"/>
      <c r="B48" s="87"/>
      <c r="C48" s="87"/>
      <c r="D48" s="87"/>
      <c r="E48" s="87"/>
      <c r="F48" s="87"/>
      <c r="G48" s="87"/>
      <c r="H48" s="87"/>
      <c r="I48" s="87"/>
      <c r="J48" s="87"/>
      <c r="K48" s="87"/>
      <c r="L48" s="87"/>
      <c r="M48" s="87"/>
      <c r="N48" s="87"/>
      <c r="O48" s="87"/>
      <c r="P48" s="87"/>
      <c r="Q48" s="87"/>
      <c r="R48" s="87"/>
      <c r="S48" s="87"/>
      <c r="T48" s="87"/>
      <c r="U48" s="87"/>
      <c r="V48" s="87"/>
      <c r="W48" s="87"/>
      <c r="X48" s="87"/>
      <c r="Y48" s="87"/>
      <c r="Z48" s="87"/>
      <c r="AA48" s="437"/>
      <c r="AC48" s="575" t="s">
        <v>556</v>
      </c>
      <c r="AD48" s="697">
        <f>SUM(AD35:AD47)</f>
        <v>437</v>
      </c>
      <c r="AE48" s="697">
        <f t="shared" ref="AE48:AK48" si="38">SUM(AE35:AE47)</f>
        <v>51</v>
      </c>
      <c r="AF48" s="697">
        <f t="shared" si="38"/>
        <v>98</v>
      </c>
      <c r="AG48" s="697">
        <f t="shared" si="38"/>
        <v>83</v>
      </c>
      <c r="AH48" s="697">
        <f t="shared" si="38"/>
        <v>44</v>
      </c>
      <c r="AI48" s="697">
        <f t="shared" si="38"/>
        <v>180</v>
      </c>
      <c r="AJ48" s="697">
        <f t="shared" si="38"/>
        <v>134</v>
      </c>
      <c r="AK48" s="697">
        <f t="shared" si="38"/>
        <v>46</v>
      </c>
      <c r="AL48" s="782"/>
      <c r="BB48" s="33" t="s">
        <v>556</v>
      </c>
      <c r="BC48" s="168">
        <f>+集計・資料①!X32</f>
        <v>437</v>
      </c>
      <c r="BD48" s="169">
        <f>+集計・資料①!Y32</f>
        <v>51</v>
      </c>
      <c r="BE48" s="169">
        <f>+集計・資料①!Z32</f>
        <v>98</v>
      </c>
      <c r="BF48" s="169">
        <f>+集計・資料①!AA32</f>
        <v>83</v>
      </c>
      <c r="BG48" s="169">
        <f>+集計・資料①!AB32</f>
        <v>44</v>
      </c>
      <c r="BH48" s="170">
        <f>+集計・資料①!AC32</f>
        <v>180</v>
      </c>
      <c r="BI48" s="170">
        <f>+集計・資料①!AD32</f>
        <v>134</v>
      </c>
      <c r="BJ48" s="170">
        <f>+集計・資料①!AE32</f>
        <v>46</v>
      </c>
      <c r="BK48" s="455">
        <f t="shared" si="26"/>
        <v>1073</v>
      </c>
    </row>
    <row r="49" spans="1:63" ht="15" customHeight="1" thickBot="1">
      <c r="A49" s="436"/>
      <c r="B49" s="87"/>
      <c r="C49" s="87"/>
      <c r="D49" s="87"/>
      <c r="E49" s="87"/>
      <c r="F49" s="87"/>
      <c r="G49" s="87"/>
      <c r="H49" s="87"/>
      <c r="I49" s="87"/>
      <c r="J49" s="87"/>
      <c r="K49" s="87"/>
      <c r="L49" s="87"/>
      <c r="M49" s="87"/>
      <c r="N49" s="87"/>
      <c r="O49" s="87"/>
      <c r="P49" s="87"/>
      <c r="Q49" s="87"/>
      <c r="R49" s="87"/>
      <c r="S49" s="87"/>
      <c r="T49" s="87"/>
      <c r="U49" s="87"/>
      <c r="V49" s="87"/>
      <c r="W49" s="87"/>
      <c r="X49" s="87"/>
      <c r="Y49" s="87"/>
      <c r="Z49" s="87"/>
      <c r="AA49" s="437"/>
      <c r="AC49" s="159" t="s">
        <v>7</v>
      </c>
      <c r="AL49" s="783"/>
      <c r="BB49" s="159" t="s">
        <v>7</v>
      </c>
    </row>
    <row r="50" spans="1:63" ht="18.75" thickBot="1">
      <c r="A50" s="436"/>
      <c r="B50" s="87"/>
      <c r="C50" s="87"/>
      <c r="D50" s="87"/>
      <c r="E50" s="87"/>
      <c r="F50" s="87"/>
      <c r="G50" s="87"/>
      <c r="H50" s="87"/>
      <c r="I50" s="87"/>
      <c r="J50" s="87"/>
      <c r="K50" s="87"/>
      <c r="L50" s="87"/>
      <c r="M50" s="87"/>
      <c r="N50" s="87"/>
      <c r="O50" s="87"/>
      <c r="P50" s="87"/>
      <c r="Q50" s="87"/>
      <c r="R50" s="87"/>
      <c r="S50" s="87"/>
      <c r="T50" s="87"/>
      <c r="U50" s="87"/>
      <c r="V50" s="87"/>
      <c r="W50" s="87"/>
      <c r="X50" s="87"/>
      <c r="Y50" s="87"/>
      <c r="Z50" s="87"/>
      <c r="AA50" s="437"/>
      <c r="AC50" s="575" t="s">
        <v>8</v>
      </c>
      <c r="AD50" s="584" t="s">
        <v>586</v>
      </c>
      <c r="AE50" s="584" t="s">
        <v>587</v>
      </c>
      <c r="AF50" s="584" t="s">
        <v>588</v>
      </c>
      <c r="AG50" s="584" t="s">
        <v>589</v>
      </c>
      <c r="AH50" s="584" t="s">
        <v>590</v>
      </c>
      <c r="AI50" s="584" t="s">
        <v>591</v>
      </c>
      <c r="AJ50" s="576" t="s">
        <v>3</v>
      </c>
      <c r="AK50" s="575" t="s">
        <v>401</v>
      </c>
      <c r="AL50" s="782"/>
      <c r="AM50" s="782"/>
      <c r="BB50" s="27" t="s">
        <v>8</v>
      </c>
      <c r="BC50" s="178" t="s">
        <v>586</v>
      </c>
      <c r="BD50" s="161" t="s">
        <v>587</v>
      </c>
      <c r="BE50" s="161" t="s">
        <v>588</v>
      </c>
      <c r="BF50" s="161" t="s">
        <v>589</v>
      </c>
      <c r="BG50" s="161" t="s">
        <v>590</v>
      </c>
      <c r="BH50" s="176" t="s">
        <v>591</v>
      </c>
      <c r="BI50" s="157" t="s">
        <v>3</v>
      </c>
      <c r="BJ50" s="43" t="s">
        <v>401</v>
      </c>
      <c r="BK50" s="32" t="s">
        <v>556</v>
      </c>
    </row>
    <row r="51" spans="1:63" ht="12" customHeight="1">
      <c r="A51" s="436"/>
      <c r="B51" s="87"/>
      <c r="C51" s="87"/>
      <c r="D51" s="87"/>
      <c r="E51" s="87"/>
      <c r="F51" s="87"/>
      <c r="G51" s="87"/>
      <c r="H51" s="87"/>
      <c r="I51" s="87"/>
      <c r="J51" s="87"/>
      <c r="K51" s="87"/>
      <c r="L51" s="87"/>
      <c r="M51" s="87"/>
      <c r="N51" s="87"/>
      <c r="O51" s="87"/>
      <c r="P51" s="87"/>
      <c r="Q51" s="87"/>
      <c r="R51" s="87"/>
      <c r="S51" s="87"/>
      <c r="T51" s="87"/>
      <c r="U51" s="87"/>
      <c r="V51" s="87"/>
      <c r="W51" s="87"/>
      <c r="X51" s="87"/>
      <c r="Y51" s="87"/>
      <c r="Z51" s="87"/>
      <c r="AA51" s="437"/>
      <c r="AC51" s="577" t="s">
        <v>415</v>
      </c>
      <c r="AD51" s="697">
        <f t="shared" ref="AD51:AK51" si="39">BC56</f>
        <v>216</v>
      </c>
      <c r="AE51" s="697">
        <f t="shared" si="39"/>
        <v>11</v>
      </c>
      <c r="AF51" s="697">
        <f t="shared" si="39"/>
        <v>36</v>
      </c>
      <c r="AG51" s="697">
        <f t="shared" si="39"/>
        <v>29</v>
      </c>
      <c r="AH51" s="697">
        <f t="shared" si="39"/>
        <v>22</v>
      </c>
      <c r="AI51" s="697">
        <f t="shared" si="39"/>
        <v>53</v>
      </c>
      <c r="AJ51" s="697">
        <f t="shared" si="39"/>
        <v>79</v>
      </c>
      <c r="AK51" s="697">
        <f t="shared" si="39"/>
        <v>30</v>
      </c>
      <c r="AL51" s="783"/>
      <c r="AM51" s="782"/>
      <c r="BB51" s="177" t="s">
        <v>555</v>
      </c>
      <c r="BC51" s="497">
        <f>+集計・資料①!X40</f>
        <v>4</v>
      </c>
      <c r="BD51" s="498">
        <f>+集計・資料①!Y40</f>
        <v>0</v>
      </c>
      <c r="BE51" s="498">
        <f>+集計・資料①!Z40</f>
        <v>0</v>
      </c>
      <c r="BF51" s="498">
        <f>+集計・資料①!AA40</f>
        <v>1</v>
      </c>
      <c r="BG51" s="498">
        <f>+集計・資料①!AB40</f>
        <v>0</v>
      </c>
      <c r="BH51" s="498">
        <f>+集計・資料①!AC40</f>
        <v>2</v>
      </c>
      <c r="BI51" s="498">
        <f>+集計・資料①!AD40</f>
        <v>0</v>
      </c>
      <c r="BJ51" s="498">
        <f>+集計・資料①!AE40</f>
        <v>0</v>
      </c>
      <c r="BK51" s="453">
        <f>+SUM(BC51:BJ51)</f>
        <v>7</v>
      </c>
    </row>
    <row r="52" spans="1:63" ht="12" customHeight="1">
      <c r="A52" s="436"/>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437"/>
      <c r="AC52" s="577" t="s">
        <v>416</v>
      </c>
      <c r="AD52" s="697">
        <f t="shared" ref="AD52:AK52" si="40">BC55</f>
        <v>115</v>
      </c>
      <c r="AE52" s="697">
        <f t="shared" si="40"/>
        <v>17</v>
      </c>
      <c r="AF52" s="697">
        <f t="shared" si="40"/>
        <v>37</v>
      </c>
      <c r="AG52" s="697">
        <f t="shared" si="40"/>
        <v>27</v>
      </c>
      <c r="AH52" s="697">
        <f t="shared" si="40"/>
        <v>16</v>
      </c>
      <c r="AI52" s="697">
        <f t="shared" si="40"/>
        <v>47</v>
      </c>
      <c r="AJ52" s="697">
        <f t="shared" si="40"/>
        <v>34</v>
      </c>
      <c r="AK52" s="697">
        <f t="shared" si="40"/>
        <v>8</v>
      </c>
      <c r="AL52" s="782"/>
      <c r="AM52" s="782"/>
      <c r="BB52" s="108" t="s">
        <v>432</v>
      </c>
      <c r="BC52" s="497">
        <f>+集計・資料①!X42</f>
        <v>7</v>
      </c>
      <c r="BD52" s="498">
        <f>+集計・資料①!Y42</f>
        <v>1</v>
      </c>
      <c r="BE52" s="498">
        <f>+集計・資料①!Z42</f>
        <v>1</v>
      </c>
      <c r="BF52" s="498">
        <f>+集計・資料①!AA42</f>
        <v>0</v>
      </c>
      <c r="BG52" s="498">
        <f>+集計・資料①!AB42</f>
        <v>0</v>
      </c>
      <c r="BH52" s="498">
        <f>+集計・資料①!AC42</f>
        <v>4</v>
      </c>
      <c r="BI52" s="498">
        <f>+集計・資料①!AD42</f>
        <v>1</v>
      </c>
      <c r="BJ52" s="498">
        <f>+集計・資料①!AE42</f>
        <v>0</v>
      </c>
      <c r="BK52" s="453">
        <f t="shared" ref="BK52:BK57" si="41">+SUM(BC52:BJ52)</f>
        <v>14</v>
      </c>
    </row>
    <row r="53" spans="1:63" ht="12" customHeight="1">
      <c r="A53" s="436"/>
      <c r="B53" s="87"/>
      <c r="C53" s="87"/>
      <c r="D53" s="87"/>
      <c r="E53" s="87"/>
      <c r="F53" s="87"/>
      <c r="G53" s="87"/>
      <c r="H53" s="87"/>
      <c r="I53" s="87"/>
      <c r="J53" s="87"/>
      <c r="K53" s="87"/>
      <c r="L53" s="87"/>
      <c r="M53" s="87"/>
      <c r="N53" s="87"/>
      <c r="O53" s="87"/>
      <c r="P53" s="87"/>
      <c r="Q53" s="87"/>
      <c r="R53" s="87"/>
      <c r="S53" s="87"/>
      <c r="T53" s="87"/>
      <c r="U53" s="87"/>
      <c r="V53" s="87"/>
      <c r="W53" s="87"/>
      <c r="X53" s="87"/>
      <c r="Y53" s="87"/>
      <c r="Z53" s="87"/>
      <c r="AA53" s="437"/>
      <c r="AC53" s="577" t="s">
        <v>417</v>
      </c>
      <c r="AD53" s="697">
        <f t="shared" ref="AD53:AK53" si="42">BC54</f>
        <v>79</v>
      </c>
      <c r="AE53" s="697">
        <f t="shared" si="42"/>
        <v>21</v>
      </c>
      <c r="AF53" s="697">
        <f t="shared" si="42"/>
        <v>24</v>
      </c>
      <c r="AG53" s="697">
        <f t="shared" si="42"/>
        <v>22</v>
      </c>
      <c r="AH53" s="697">
        <f t="shared" si="42"/>
        <v>6</v>
      </c>
      <c r="AI53" s="697">
        <f t="shared" si="42"/>
        <v>64</v>
      </c>
      <c r="AJ53" s="697">
        <f t="shared" si="42"/>
        <v>19</v>
      </c>
      <c r="AK53" s="697">
        <f t="shared" si="42"/>
        <v>8</v>
      </c>
      <c r="AL53" s="783"/>
      <c r="AM53" s="782"/>
      <c r="BB53" s="108" t="s">
        <v>433</v>
      </c>
      <c r="BC53" s="497">
        <f>+集計・資料①!X44</f>
        <v>16</v>
      </c>
      <c r="BD53" s="498">
        <f>+集計・資料①!Y44</f>
        <v>1</v>
      </c>
      <c r="BE53" s="498">
        <f>+集計・資料①!Z44</f>
        <v>0</v>
      </c>
      <c r="BF53" s="498">
        <f>+集計・資料①!AA44</f>
        <v>4</v>
      </c>
      <c r="BG53" s="498">
        <f>+集計・資料①!AB44</f>
        <v>0</v>
      </c>
      <c r="BH53" s="498">
        <f>+集計・資料①!AC44</f>
        <v>10</v>
      </c>
      <c r="BI53" s="498">
        <f>+集計・資料①!AD44</f>
        <v>1</v>
      </c>
      <c r="BJ53" s="498">
        <f>+集計・資料①!AE44</f>
        <v>0</v>
      </c>
      <c r="BK53" s="453">
        <f t="shared" si="41"/>
        <v>32</v>
      </c>
    </row>
    <row r="54" spans="1:63" ht="12" customHeight="1">
      <c r="A54" s="436"/>
      <c r="B54" s="87"/>
      <c r="C54" s="87"/>
      <c r="D54" s="87"/>
      <c r="E54" s="87"/>
      <c r="F54" s="87"/>
      <c r="G54" s="87"/>
      <c r="H54" s="87"/>
      <c r="I54" s="87"/>
      <c r="J54" s="87"/>
      <c r="K54" s="87"/>
      <c r="L54" s="87"/>
      <c r="M54" s="87"/>
      <c r="N54" s="87"/>
      <c r="O54" s="87"/>
      <c r="P54" s="87"/>
      <c r="Q54" s="87"/>
      <c r="R54" s="87"/>
      <c r="S54" s="87"/>
      <c r="T54" s="87"/>
      <c r="U54" s="87"/>
      <c r="V54" s="87"/>
      <c r="W54" s="87"/>
      <c r="X54" s="87"/>
      <c r="Y54" s="87"/>
      <c r="Z54" s="87"/>
      <c r="AA54" s="437"/>
      <c r="AC54" s="577" t="s">
        <v>418</v>
      </c>
      <c r="AD54" s="697">
        <f t="shared" ref="AD54:AK54" si="43">BC53</f>
        <v>16</v>
      </c>
      <c r="AE54" s="697">
        <f t="shared" si="43"/>
        <v>1</v>
      </c>
      <c r="AF54" s="697">
        <f t="shared" si="43"/>
        <v>0</v>
      </c>
      <c r="AG54" s="697">
        <f t="shared" si="43"/>
        <v>4</v>
      </c>
      <c r="AH54" s="697">
        <f t="shared" si="43"/>
        <v>0</v>
      </c>
      <c r="AI54" s="697">
        <f t="shared" si="43"/>
        <v>10</v>
      </c>
      <c r="AJ54" s="697">
        <f t="shared" si="43"/>
        <v>1</v>
      </c>
      <c r="AK54" s="697">
        <f t="shared" si="43"/>
        <v>0</v>
      </c>
      <c r="AL54" s="782"/>
      <c r="AM54" s="782"/>
      <c r="BB54" s="108" t="s">
        <v>434</v>
      </c>
      <c r="BC54" s="497">
        <f>+集計・資料①!X46</f>
        <v>79</v>
      </c>
      <c r="BD54" s="498">
        <f>+集計・資料①!Y46</f>
        <v>21</v>
      </c>
      <c r="BE54" s="498">
        <f>+集計・資料①!Z46</f>
        <v>24</v>
      </c>
      <c r="BF54" s="498">
        <f>+集計・資料①!AA46</f>
        <v>22</v>
      </c>
      <c r="BG54" s="498">
        <f>+集計・資料①!AB46</f>
        <v>6</v>
      </c>
      <c r="BH54" s="498">
        <f>+集計・資料①!AC46</f>
        <v>64</v>
      </c>
      <c r="BI54" s="498">
        <f>+集計・資料①!AD46</f>
        <v>19</v>
      </c>
      <c r="BJ54" s="498">
        <f>+集計・資料①!AE46</f>
        <v>8</v>
      </c>
      <c r="BK54" s="453">
        <f t="shared" si="41"/>
        <v>243</v>
      </c>
    </row>
    <row r="55" spans="1:63" ht="12" customHeight="1">
      <c r="A55" s="436"/>
      <c r="B55" s="87"/>
      <c r="C55" s="87"/>
      <c r="D55" s="87"/>
      <c r="E55" s="87"/>
      <c r="F55" s="87"/>
      <c r="G55" s="87"/>
      <c r="H55" s="87"/>
      <c r="I55" s="87"/>
      <c r="J55" s="87"/>
      <c r="K55" s="87"/>
      <c r="L55" s="87"/>
      <c r="M55" s="87"/>
      <c r="N55" s="87"/>
      <c r="O55" s="87"/>
      <c r="P55" s="87"/>
      <c r="Q55" s="87"/>
      <c r="R55" s="87"/>
      <c r="S55" s="87"/>
      <c r="T55" s="87"/>
      <c r="U55" s="87"/>
      <c r="V55" s="87"/>
      <c r="W55" s="87"/>
      <c r="X55" s="87"/>
      <c r="Y55" s="87"/>
      <c r="Z55" s="87"/>
      <c r="AA55" s="437"/>
      <c r="AC55" s="577" t="s">
        <v>419</v>
      </c>
      <c r="AD55" s="697">
        <f t="shared" ref="AD55:AK55" si="44">BC52</f>
        <v>7</v>
      </c>
      <c r="AE55" s="697">
        <f t="shared" si="44"/>
        <v>1</v>
      </c>
      <c r="AF55" s="697">
        <f t="shared" si="44"/>
        <v>1</v>
      </c>
      <c r="AG55" s="697">
        <f t="shared" si="44"/>
        <v>0</v>
      </c>
      <c r="AH55" s="697">
        <f t="shared" si="44"/>
        <v>0</v>
      </c>
      <c r="AI55" s="697">
        <f t="shared" si="44"/>
        <v>4</v>
      </c>
      <c r="AJ55" s="697">
        <f t="shared" si="44"/>
        <v>1</v>
      </c>
      <c r="AK55" s="697">
        <f t="shared" si="44"/>
        <v>0</v>
      </c>
      <c r="BB55" s="108" t="s">
        <v>435</v>
      </c>
      <c r="BC55" s="497">
        <f>+集計・資料①!X48</f>
        <v>115</v>
      </c>
      <c r="BD55" s="498">
        <f>+集計・資料①!Y48</f>
        <v>17</v>
      </c>
      <c r="BE55" s="498">
        <f>+集計・資料①!Z48</f>
        <v>37</v>
      </c>
      <c r="BF55" s="498">
        <f>+集計・資料①!AA48</f>
        <v>27</v>
      </c>
      <c r="BG55" s="498">
        <f>+集計・資料①!AB48</f>
        <v>16</v>
      </c>
      <c r="BH55" s="498">
        <f>+集計・資料①!AC48</f>
        <v>47</v>
      </c>
      <c r="BI55" s="498">
        <f>+集計・資料①!AD48</f>
        <v>34</v>
      </c>
      <c r="BJ55" s="498">
        <f>+集計・資料①!AE48</f>
        <v>8</v>
      </c>
      <c r="BK55" s="453">
        <f t="shared" si="41"/>
        <v>301</v>
      </c>
    </row>
    <row r="56" spans="1:63" ht="12" customHeight="1" thickBot="1">
      <c r="A56" s="436"/>
      <c r="B56" s="87"/>
      <c r="C56" s="87"/>
      <c r="D56" s="87"/>
      <c r="E56" s="87"/>
      <c r="F56" s="87"/>
      <c r="G56" s="87"/>
      <c r="H56" s="87"/>
      <c r="I56" s="87"/>
      <c r="J56" s="87"/>
      <c r="K56" s="87"/>
      <c r="L56" s="87"/>
      <c r="M56" s="87"/>
      <c r="N56" s="87"/>
      <c r="O56" s="87"/>
      <c r="P56" s="87"/>
      <c r="Q56" s="87"/>
      <c r="R56" s="87"/>
      <c r="S56" s="87"/>
      <c r="T56" s="87"/>
      <c r="U56" s="87"/>
      <c r="V56" s="87"/>
      <c r="W56" s="87"/>
      <c r="X56" s="87"/>
      <c r="Y56" s="87"/>
      <c r="Z56" s="87"/>
      <c r="AA56" s="437"/>
      <c r="AC56" s="577" t="s">
        <v>420</v>
      </c>
      <c r="AD56" s="697">
        <f t="shared" ref="AD56:AK56" si="45">BC51</f>
        <v>4</v>
      </c>
      <c r="AE56" s="697">
        <f t="shared" si="45"/>
        <v>0</v>
      </c>
      <c r="AF56" s="697">
        <f t="shared" si="45"/>
        <v>0</v>
      </c>
      <c r="AG56" s="697">
        <f t="shared" si="45"/>
        <v>1</v>
      </c>
      <c r="AH56" s="697">
        <f t="shared" si="45"/>
        <v>0</v>
      </c>
      <c r="AI56" s="697">
        <f t="shared" si="45"/>
        <v>2</v>
      </c>
      <c r="AJ56" s="697">
        <f t="shared" si="45"/>
        <v>0</v>
      </c>
      <c r="AK56" s="697">
        <f t="shared" si="45"/>
        <v>0</v>
      </c>
      <c r="BB56" s="179" t="s">
        <v>436</v>
      </c>
      <c r="BC56" s="499">
        <f>+集計・資料①!X50</f>
        <v>216</v>
      </c>
      <c r="BD56" s="500">
        <f>+集計・資料①!Y50</f>
        <v>11</v>
      </c>
      <c r="BE56" s="500">
        <f>+集計・資料①!Z50</f>
        <v>36</v>
      </c>
      <c r="BF56" s="500">
        <f>+集計・資料①!AA50</f>
        <v>29</v>
      </c>
      <c r="BG56" s="500">
        <f>+集計・資料①!AB50</f>
        <v>22</v>
      </c>
      <c r="BH56" s="500">
        <f>+集計・資料①!AC50</f>
        <v>53</v>
      </c>
      <c r="BI56" s="500">
        <f>+集計・資料①!AD50</f>
        <v>79</v>
      </c>
      <c r="BJ56" s="500">
        <f>+集計・資料①!AE50</f>
        <v>30</v>
      </c>
      <c r="BK56" s="454">
        <f t="shared" si="41"/>
        <v>476</v>
      </c>
    </row>
    <row r="57" spans="1:63" ht="12" customHeight="1" thickTop="1" thickBot="1">
      <c r="A57" s="436"/>
      <c r="B57" s="87"/>
      <c r="C57" s="87"/>
      <c r="D57" s="87"/>
      <c r="E57" s="87"/>
      <c r="F57" s="87"/>
      <c r="G57" s="87"/>
      <c r="H57" s="87"/>
      <c r="I57" s="87"/>
      <c r="J57" s="87"/>
      <c r="K57" s="87"/>
      <c r="L57" s="87"/>
      <c r="M57" s="87"/>
      <c r="N57" s="87"/>
      <c r="O57" s="87"/>
      <c r="P57" s="87"/>
      <c r="Q57" s="87"/>
      <c r="R57" s="87"/>
      <c r="S57" s="87"/>
      <c r="T57" s="87"/>
      <c r="U57" s="87"/>
      <c r="V57" s="87"/>
      <c r="W57" s="87"/>
      <c r="X57" s="87"/>
      <c r="Y57" s="87"/>
      <c r="Z57" s="87"/>
      <c r="AA57" s="437"/>
      <c r="AC57" s="575" t="s">
        <v>556</v>
      </c>
      <c r="AD57" s="696">
        <f>SUM(AD51:AD56)</f>
        <v>437</v>
      </c>
      <c r="AE57" s="696">
        <f t="shared" ref="AE57:AK57" si="46">SUM(AE51:AE56)</f>
        <v>51</v>
      </c>
      <c r="AF57" s="696">
        <f t="shared" si="46"/>
        <v>98</v>
      </c>
      <c r="AG57" s="696">
        <f t="shared" si="46"/>
        <v>83</v>
      </c>
      <c r="AH57" s="696">
        <f t="shared" si="46"/>
        <v>44</v>
      </c>
      <c r="AI57" s="696">
        <f t="shared" si="46"/>
        <v>180</v>
      </c>
      <c r="AJ57" s="696">
        <f t="shared" si="46"/>
        <v>134</v>
      </c>
      <c r="AK57" s="696">
        <f t="shared" si="46"/>
        <v>46</v>
      </c>
      <c r="BB57" s="31" t="s">
        <v>556</v>
      </c>
      <c r="BC57" s="501">
        <f>+集計・資料①!X52</f>
        <v>437</v>
      </c>
      <c r="BD57" s="502">
        <f>+集計・資料①!Y52</f>
        <v>51</v>
      </c>
      <c r="BE57" s="502">
        <f>+集計・資料①!Z52</f>
        <v>98</v>
      </c>
      <c r="BF57" s="502">
        <f>+集計・資料①!AA52</f>
        <v>83</v>
      </c>
      <c r="BG57" s="502">
        <f>+集計・資料①!AB52</f>
        <v>44</v>
      </c>
      <c r="BH57" s="502">
        <f>+集計・資料①!AC52</f>
        <v>180</v>
      </c>
      <c r="BI57" s="502">
        <f>+集計・資料①!AD52</f>
        <v>134</v>
      </c>
      <c r="BJ57" s="502">
        <f>+集計・資料①!AE52</f>
        <v>46</v>
      </c>
      <c r="BK57" s="455">
        <f t="shared" si="41"/>
        <v>1073</v>
      </c>
    </row>
    <row r="58" spans="1:63">
      <c r="A58" s="436"/>
      <c r="B58" s="87"/>
      <c r="C58" s="87"/>
      <c r="D58" s="87"/>
      <c r="E58" s="87"/>
      <c r="F58" s="87"/>
      <c r="G58" s="87"/>
      <c r="H58" s="87"/>
      <c r="I58" s="87"/>
      <c r="J58" s="87"/>
      <c r="K58" s="87"/>
      <c r="L58" s="87"/>
      <c r="M58" s="87"/>
      <c r="N58" s="87"/>
      <c r="O58" s="87"/>
      <c r="P58" s="87"/>
      <c r="Q58" s="87"/>
      <c r="R58" s="87"/>
      <c r="S58" s="87"/>
      <c r="T58" s="87"/>
      <c r="U58" s="87"/>
      <c r="V58" s="87"/>
      <c r="W58" s="87"/>
      <c r="X58" s="87"/>
      <c r="Y58" s="87"/>
      <c r="Z58" s="87"/>
      <c r="AA58" s="437"/>
    </row>
    <row r="59" spans="1:63">
      <c r="A59" s="436"/>
      <c r="B59" s="87"/>
      <c r="C59" s="87"/>
      <c r="D59" s="87"/>
      <c r="E59" s="87"/>
      <c r="F59" s="87"/>
      <c r="G59" s="87"/>
      <c r="H59" s="87"/>
      <c r="I59" s="87"/>
      <c r="J59" s="87"/>
      <c r="K59" s="87"/>
      <c r="L59" s="87"/>
      <c r="M59" s="87"/>
      <c r="N59" s="87"/>
      <c r="O59" s="87"/>
      <c r="P59" s="87"/>
      <c r="Q59" s="87"/>
      <c r="R59" s="87"/>
      <c r="S59" s="87"/>
      <c r="T59" s="87"/>
      <c r="U59" s="87"/>
      <c r="V59" s="87"/>
      <c r="W59" s="87"/>
      <c r="X59" s="87"/>
      <c r="Y59" s="87"/>
      <c r="Z59" s="87"/>
      <c r="AA59" s="437"/>
    </row>
    <row r="60" spans="1:63">
      <c r="A60" s="436"/>
      <c r="B60" s="87"/>
      <c r="C60" s="87"/>
      <c r="D60" s="87"/>
      <c r="E60" s="87"/>
      <c r="F60" s="87"/>
      <c r="G60" s="87"/>
      <c r="H60" s="87"/>
      <c r="I60" s="87"/>
      <c r="J60" s="87"/>
      <c r="K60" s="87"/>
      <c r="L60" s="87"/>
      <c r="M60" s="87"/>
      <c r="N60" s="87"/>
      <c r="O60" s="87"/>
      <c r="P60" s="87"/>
      <c r="Q60" s="87"/>
      <c r="R60" s="87"/>
      <c r="S60" s="87"/>
      <c r="T60" s="87"/>
      <c r="U60" s="87"/>
      <c r="V60" s="87"/>
      <c r="W60" s="87"/>
      <c r="X60" s="87"/>
      <c r="Y60" s="87"/>
      <c r="Z60" s="87"/>
      <c r="AA60" s="437"/>
    </row>
    <row r="61" spans="1:63">
      <c r="A61" s="436"/>
      <c r="B61" s="87"/>
      <c r="C61" s="87"/>
      <c r="D61" s="87"/>
      <c r="E61" s="87"/>
      <c r="F61" s="87"/>
      <c r="G61" s="87"/>
      <c r="H61" s="87"/>
      <c r="I61" s="87"/>
      <c r="J61" s="87"/>
      <c r="K61" s="87"/>
      <c r="L61" s="87"/>
      <c r="M61" s="87"/>
      <c r="N61" s="87"/>
      <c r="O61" s="87"/>
      <c r="P61" s="87"/>
      <c r="Q61" s="87"/>
      <c r="R61" s="87"/>
      <c r="S61" s="87"/>
      <c r="T61" s="87"/>
      <c r="U61" s="87"/>
      <c r="V61" s="87"/>
      <c r="W61" s="87"/>
      <c r="X61" s="87"/>
      <c r="Y61" s="87"/>
      <c r="Z61" s="87"/>
      <c r="AA61" s="437"/>
    </row>
    <row r="62" spans="1:63">
      <c r="A62" s="436"/>
      <c r="B62" s="87"/>
      <c r="C62" s="87"/>
      <c r="D62" s="87"/>
      <c r="E62" s="87"/>
      <c r="F62" s="87"/>
      <c r="G62" s="87"/>
      <c r="H62" s="87"/>
      <c r="I62" s="87"/>
      <c r="J62" s="87"/>
      <c r="K62" s="87"/>
      <c r="L62" s="87"/>
      <c r="M62" s="87"/>
      <c r="N62" s="87"/>
      <c r="O62" s="87"/>
      <c r="P62" s="87"/>
      <c r="Q62" s="87"/>
      <c r="R62" s="87"/>
      <c r="S62" s="87"/>
      <c r="T62" s="87"/>
      <c r="U62" s="87"/>
      <c r="V62" s="87"/>
      <c r="W62" s="87"/>
      <c r="X62" s="87"/>
      <c r="Y62" s="87"/>
      <c r="Z62" s="87"/>
      <c r="AA62" s="437"/>
    </row>
    <row r="63" spans="1:63">
      <c r="A63" s="436"/>
      <c r="B63" s="87"/>
      <c r="C63" s="87"/>
      <c r="D63" s="87"/>
      <c r="E63" s="87"/>
      <c r="F63" s="87"/>
      <c r="G63" s="87"/>
      <c r="H63" s="87"/>
      <c r="I63" s="87"/>
      <c r="J63" s="87"/>
      <c r="K63" s="87"/>
      <c r="L63" s="87"/>
      <c r="M63" s="87"/>
      <c r="N63" s="87"/>
      <c r="O63" s="87"/>
      <c r="P63" s="87"/>
      <c r="Q63" s="87"/>
      <c r="R63" s="87"/>
      <c r="S63" s="87"/>
      <c r="T63" s="87"/>
      <c r="U63" s="87"/>
      <c r="V63" s="87"/>
      <c r="W63" s="87"/>
      <c r="X63" s="87"/>
      <c r="Y63" s="87"/>
      <c r="Z63" s="87"/>
      <c r="AA63" s="437"/>
    </row>
    <row r="64" spans="1:63">
      <c r="A64" s="436"/>
      <c r="B64" s="87"/>
      <c r="C64" s="87"/>
      <c r="D64" s="87"/>
      <c r="E64" s="87"/>
      <c r="F64" s="87"/>
      <c r="G64" s="87"/>
      <c r="H64" s="87"/>
      <c r="I64" s="87"/>
      <c r="J64" s="87"/>
      <c r="K64" s="87"/>
      <c r="L64" s="87"/>
      <c r="M64" s="87"/>
      <c r="N64" s="87"/>
      <c r="O64" s="87"/>
      <c r="P64" s="87"/>
      <c r="Q64" s="87"/>
      <c r="R64" s="87"/>
      <c r="S64" s="87"/>
      <c r="T64" s="87"/>
      <c r="U64" s="87"/>
      <c r="V64" s="87"/>
      <c r="W64" s="87"/>
      <c r="X64" s="87"/>
      <c r="Y64" s="87"/>
      <c r="Z64" s="87"/>
      <c r="AA64" s="437"/>
    </row>
    <row r="65" spans="1:27">
      <c r="A65" s="436"/>
      <c r="B65" s="87"/>
      <c r="C65" s="87"/>
      <c r="D65" s="87"/>
      <c r="E65" s="87"/>
      <c r="F65" s="87"/>
      <c r="G65" s="87"/>
      <c r="H65" s="87"/>
      <c r="I65" s="87"/>
      <c r="J65" s="87"/>
      <c r="K65" s="87"/>
      <c r="L65" s="87"/>
      <c r="M65" s="87"/>
      <c r="N65" s="87"/>
      <c r="O65" s="87"/>
      <c r="P65" s="87"/>
      <c r="Q65" s="87"/>
      <c r="R65" s="87"/>
      <c r="S65" s="87"/>
      <c r="T65" s="87"/>
      <c r="U65" s="87"/>
      <c r="V65" s="87"/>
      <c r="W65" s="87"/>
      <c r="X65" s="87"/>
      <c r="Y65" s="87"/>
      <c r="Z65" s="87"/>
      <c r="AA65" s="437"/>
    </row>
    <row r="66" spans="1:27">
      <c r="A66" s="436"/>
      <c r="B66" s="87"/>
      <c r="C66" s="87"/>
      <c r="D66" s="87"/>
      <c r="E66" s="87"/>
      <c r="F66" s="87"/>
      <c r="G66" s="87"/>
      <c r="H66" s="87"/>
      <c r="I66" s="87"/>
      <c r="J66" s="87"/>
      <c r="K66" s="87"/>
      <c r="L66" s="87"/>
      <c r="M66" s="87"/>
      <c r="N66" s="87"/>
      <c r="O66" s="87"/>
      <c r="P66" s="87"/>
      <c r="Q66" s="87"/>
      <c r="R66" s="87"/>
      <c r="S66" s="87"/>
      <c r="T66" s="87"/>
      <c r="U66" s="87"/>
      <c r="V66" s="87"/>
      <c r="W66" s="87"/>
      <c r="X66" s="87"/>
      <c r="Y66" s="87"/>
      <c r="Z66" s="87"/>
      <c r="AA66" s="437"/>
    </row>
    <row r="67" spans="1:27">
      <c r="A67" s="436"/>
      <c r="B67" s="87"/>
      <c r="C67" s="87"/>
      <c r="D67" s="87"/>
      <c r="E67" s="87"/>
      <c r="F67" s="87"/>
      <c r="G67" s="87"/>
      <c r="H67" s="87"/>
      <c r="I67" s="87"/>
      <c r="J67" s="87"/>
      <c r="K67" s="87"/>
      <c r="L67" s="87"/>
      <c r="M67" s="87"/>
      <c r="N67" s="87"/>
      <c r="O67" s="87"/>
      <c r="P67" s="87"/>
      <c r="Q67" s="87"/>
      <c r="R67" s="87"/>
      <c r="S67" s="87"/>
      <c r="T67" s="87"/>
      <c r="U67" s="87"/>
      <c r="V67" s="87"/>
      <c r="W67" s="87"/>
      <c r="X67" s="87"/>
      <c r="Y67" s="87"/>
      <c r="Z67" s="87"/>
      <c r="AA67" s="437"/>
    </row>
    <row r="68" spans="1:27">
      <c r="A68" s="436"/>
      <c r="B68" s="87"/>
      <c r="C68" s="87"/>
      <c r="D68" s="87"/>
      <c r="E68" s="87"/>
      <c r="F68" s="87"/>
      <c r="G68" s="87"/>
      <c r="H68" s="87"/>
      <c r="I68" s="87"/>
      <c r="J68" s="87"/>
      <c r="K68" s="87"/>
      <c r="L68" s="87"/>
      <c r="M68" s="87"/>
      <c r="N68" s="87"/>
      <c r="O68" s="87"/>
      <c r="P68" s="87"/>
      <c r="Q68" s="87"/>
      <c r="R68" s="87"/>
      <c r="S68" s="87"/>
      <c r="T68" s="87"/>
      <c r="U68" s="87"/>
      <c r="V68" s="87"/>
      <c r="W68" s="87"/>
      <c r="X68" s="87"/>
      <c r="Y68" s="87"/>
      <c r="Z68" s="87"/>
      <c r="AA68" s="437"/>
    </row>
    <row r="69" spans="1:27">
      <c r="A69" s="436"/>
      <c r="B69" s="87"/>
      <c r="C69" s="87"/>
      <c r="D69" s="87"/>
      <c r="E69" s="87"/>
      <c r="F69" s="87"/>
      <c r="G69" s="87"/>
      <c r="H69" s="87"/>
      <c r="I69" s="87"/>
      <c r="J69" s="87"/>
      <c r="K69" s="87"/>
      <c r="L69" s="87"/>
      <c r="M69" s="87"/>
      <c r="N69" s="87"/>
      <c r="O69" s="87"/>
      <c r="P69" s="87"/>
      <c r="Q69" s="87"/>
      <c r="R69" s="87"/>
      <c r="S69" s="87"/>
      <c r="T69" s="87"/>
      <c r="U69" s="87"/>
      <c r="V69" s="87"/>
      <c r="W69" s="87"/>
      <c r="X69" s="87"/>
      <c r="Y69" s="87"/>
      <c r="Z69" s="87"/>
      <c r="AA69" s="437"/>
    </row>
    <row r="70" spans="1:27">
      <c r="A70" s="438"/>
      <c r="B70" s="439"/>
      <c r="C70" s="439"/>
      <c r="D70" s="439"/>
      <c r="E70" s="439"/>
      <c r="F70" s="439"/>
      <c r="G70" s="439"/>
      <c r="H70" s="439"/>
      <c r="I70" s="439"/>
      <c r="J70" s="439"/>
      <c r="K70" s="439"/>
      <c r="L70" s="439"/>
      <c r="M70" s="439"/>
      <c r="N70" s="439"/>
      <c r="O70" s="439"/>
      <c r="P70" s="439"/>
      <c r="Q70" s="439"/>
      <c r="R70" s="439"/>
      <c r="S70" s="439"/>
      <c r="T70" s="439"/>
      <c r="U70" s="439"/>
      <c r="V70" s="439"/>
      <c r="W70" s="439"/>
      <c r="X70" s="439"/>
      <c r="Y70" s="439"/>
      <c r="Z70" s="439"/>
      <c r="AA70" s="440"/>
    </row>
    <row r="71" spans="1:27">
      <c r="A71" s="87"/>
      <c r="B71" s="87"/>
      <c r="C71" s="87"/>
      <c r="D71" s="87"/>
      <c r="E71" s="87"/>
      <c r="F71" s="87"/>
      <c r="G71" s="87"/>
      <c r="H71" s="87"/>
      <c r="I71" s="87"/>
      <c r="J71" s="87"/>
      <c r="K71" s="87"/>
      <c r="L71" s="87"/>
      <c r="M71" s="87"/>
      <c r="N71" s="87"/>
      <c r="O71" s="87"/>
      <c r="P71" s="87"/>
      <c r="Q71" s="87"/>
      <c r="R71" s="87"/>
      <c r="S71" s="87"/>
      <c r="T71" s="87"/>
      <c r="U71" s="87"/>
      <c r="V71" s="87"/>
      <c r="W71" s="87"/>
      <c r="X71" s="87"/>
      <c r="Y71" s="87"/>
      <c r="Z71" s="87"/>
      <c r="AA71" s="87"/>
    </row>
    <row r="72" spans="1:27">
      <c r="A72" s="87"/>
      <c r="B72" s="87"/>
      <c r="C72" s="87"/>
      <c r="D72" s="87"/>
      <c r="E72" s="87"/>
      <c r="F72" s="87"/>
      <c r="G72" s="87"/>
      <c r="H72" s="87"/>
      <c r="I72" s="87"/>
      <c r="J72" s="87"/>
      <c r="K72" s="87"/>
      <c r="L72" s="87"/>
      <c r="M72" s="87"/>
      <c r="N72" s="87"/>
      <c r="O72" s="87"/>
      <c r="P72" s="87"/>
      <c r="Q72" s="87"/>
      <c r="R72" s="87"/>
      <c r="S72" s="87"/>
      <c r="T72" s="87"/>
      <c r="U72" s="87"/>
      <c r="V72" s="87"/>
      <c r="W72" s="87"/>
      <c r="X72" s="87"/>
      <c r="Y72" s="87"/>
      <c r="Z72" s="87"/>
      <c r="AA72" s="87"/>
    </row>
    <row r="73" spans="1:27">
      <c r="A73" s="87"/>
      <c r="B73" s="87"/>
      <c r="C73" s="87"/>
      <c r="D73" s="87"/>
      <c r="E73" s="87"/>
      <c r="F73" s="87"/>
      <c r="G73" s="87"/>
      <c r="H73" s="87"/>
      <c r="I73" s="87"/>
      <c r="J73" s="87"/>
      <c r="K73" s="87"/>
      <c r="L73" s="87"/>
      <c r="M73" s="87"/>
      <c r="N73" s="87"/>
      <c r="O73" s="87"/>
      <c r="P73" s="87"/>
      <c r="Q73" s="87"/>
      <c r="R73" s="87"/>
      <c r="S73" s="87"/>
      <c r="T73" s="87"/>
      <c r="U73" s="87"/>
      <c r="V73" s="87"/>
      <c r="W73" s="87"/>
      <c r="X73" s="87"/>
      <c r="Y73" s="87"/>
      <c r="Z73" s="87"/>
      <c r="AA73" s="87"/>
    </row>
    <row r="74" spans="1:27">
      <c r="A74" s="87"/>
      <c r="B74" s="87"/>
      <c r="C74" s="87"/>
      <c r="D74" s="87"/>
      <c r="E74" s="87"/>
      <c r="F74" s="87"/>
      <c r="G74" s="87"/>
      <c r="H74" s="87"/>
      <c r="I74" s="87"/>
      <c r="J74" s="87"/>
      <c r="K74" s="87"/>
      <c r="L74" s="87"/>
      <c r="M74" s="87"/>
      <c r="N74" s="87"/>
      <c r="O74" s="87"/>
      <c r="P74" s="87"/>
      <c r="Q74" s="87"/>
      <c r="R74" s="87"/>
      <c r="S74" s="87"/>
      <c r="T74" s="87"/>
      <c r="U74" s="87"/>
      <c r="V74" s="87"/>
      <c r="W74" s="87"/>
      <c r="X74" s="87"/>
      <c r="Y74" s="87"/>
      <c r="Z74" s="87"/>
      <c r="AA74" s="87"/>
    </row>
    <row r="75" spans="1:27">
      <c r="A75" s="87"/>
      <c r="B75" s="87"/>
      <c r="C75" s="87"/>
      <c r="D75" s="87"/>
      <c r="E75" s="87"/>
      <c r="F75" s="87"/>
      <c r="G75" s="87"/>
      <c r="H75" s="87"/>
      <c r="I75" s="87"/>
      <c r="J75" s="87"/>
      <c r="K75" s="87"/>
      <c r="L75" s="87"/>
      <c r="M75" s="87"/>
      <c r="N75" s="87"/>
      <c r="O75" s="87"/>
      <c r="P75" s="87"/>
      <c r="Q75" s="87"/>
      <c r="R75" s="87"/>
      <c r="S75" s="87"/>
      <c r="T75" s="87"/>
      <c r="U75" s="87"/>
      <c r="V75" s="87"/>
      <c r="W75" s="87"/>
      <c r="X75" s="87"/>
      <c r="Y75" s="87"/>
      <c r="Z75" s="87"/>
      <c r="AA75" s="87"/>
    </row>
    <row r="76" spans="1:27">
      <c r="A76" s="87"/>
      <c r="B76" s="87"/>
      <c r="C76" s="87"/>
      <c r="D76" s="87"/>
      <c r="E76" s="87"/>
      <c r="F76" s="87"/>
      <c r="G76" s="87"/>
      <c r="H76" s="87"/>
      <c r="I76" s="87"/>
      <c r="J76" s="87"/>
      <c r="K76" s="87"/>
      <c r="L76" s="87"/>
      <c r="M76" s="87"/>
      <c r="N76" s="87"/>
      <c r="O76" s="87"/>
      <c r="P76" s="87"/>
      <c r="Q76" s="87"/>
      <c r="R76" s="87"/>
      <c r="S76" s="87"/>
      <c r="T76" s="87"/>
      <c r="U76" s="87"/>
      <c r="V76" s="87"/>
      <c r="W76" s="87"/>
      <c r="X76" s="87"/>
      <c r="Y76" s="87"/>
      <c r="Z76" s="87"/>
      <c r="AA76" s="87"/>
    </row>
    <row r="77" spans="1:27">
      <c r="A77" s="87"/>
      <c r="B77" s="87"/>
      <c r="C77" s="87"/>
      <c r="D77" s="87"/>
      <c r="E77" s="87"/>
      <c r="F77" s="87"/>
      <c r="G77" s="87"/>
      <c r="H77" s="87"/>
      <c r="I77" s="87"/>
      <c r="J77" s="87"/>
      <c r="K77" s="87"/>
      <c r="L77" s="87"/>
      <c r="M77" s="87"/>
      <c r="N77" s="87"/>
      <c r="O77" s="87"/>
      <c r="P77" s="87"/>
      <c r="Q77" s="87"/>
      <c r="R77" s="87"/>
      <c r="S77" s="87"/>
      <c r="T77" s="87"/>
      <c r="U77" s="87"/>
      <c r="V77" s="87"/>
      <c r="W77" s="87"/>
      <c r="X77" s="87"/>
      <c r="Y77" s="87"/>
      <c r="Z77" s="87"/>
      <c r="AA77" s="87"/>
    </row>
    <row r="78" spans="1:27">
      <c r="A78" s="87"/>
      <c r="B78" s="87"/>
      <c r="C78" s="87"/>
      <c r="D78" s="87"/>
      <c r="E78" s="87"/>
      <c r="F78" s="87"/>
      <c r="G78" s="87"/>
      <c r="H78" s="87"/>
      <c r="I78" s="87"/>
      <c r="J78" s="87"/>
      <c r="K78" s="87"/>
      <c r="L78" s="87"/>
      <c r="M78" s="87"/>
      <c r="N78" s="87"/>
      <c r="O78" s="87"/>
      <c r="P78" s="87"/>
      <c r="Q78" s="87"/>
      <c r="R78" s="87"/>
      <c r="S78" s="87"/>
      <c r="T78" s="87"/>
      <c r="U78" s="87"/>
      <c r="V78" s="87"/>
      <c r="W78" s="87"/>
      <c r="X78" s="87"/>
      <c r="Y78" s="87"/>
      <c r="Z78" s="87"/>
      <c r="AA78" s="87"/>
    </row>
    <row r="79" spans="1:27">
      <c r="A79" s="87"/>
      <c r="B79" s="87"/>
      <c r="C79" s="87"/>
      <c r="D79" s="87"/>
      <c r="E79" s="87"/>
      <c r="F79" s="87"/>
      <c r="G79" s="87"/>
      <c r="H79" s="87"/>
      <c r="I79" s="87"/>
      <c r="J79" s="87"/>
      <c r="K79" s="87"/>
      <c r="L79" s="87"/>
      <c r="M79" s="87"/>
      <c r="N79" s="87"/>
      <c r="O79" s="87"/>
      <c r="P79" s="87"/>
      <c r="Q79" s="87"/>
      <c r="R79" s="87"/>
      <c r="S79" s="87"/>
      <c r="T79" s="87"/>
      <c r="U79" s="87"/>
      <c r="V79" s="87"/>
      <c r="W79" s="87"/>
      <c r="X79" s="87"/>
      <c r="Y79" s="87"/>
      <c r="Z79" s="87"/>
      <c r="AA79" s="87"/>
    </row>
  </sheetData>
  <mergeCells count="4">
    <mergeCell ref="A1:B1"/>
    <mergeCell ref="V1:AA1"/>
    <mergeCell ref="B3:L15"/>
    <mergeCell ref="AM15:AX27"/>
  </mergeCells>
  <phoneticPr fontId="4"/>
  <conditionalFormatting sqref="AD8:AD19">
    <cfRule type="top10" dxfId="39" priority="4" rank="1"/>
  </conditionalFormatting>
  <conditionalFormatting sqref="AD5:AK5">
    <cfRule type="top10" dxfId="38" priority="3" rank="1"/>
  </conditionalFormatting>
  <printOptions horizontalCentered="1" verticalCentered="1"/>
  <pageMargins left="0.36" right="0.39370078740157483" top="0.39370078740157483" bottom="0.39370078740157483" header="0.51181102362204722" footer="0.51181102362204722"/>
  <pageSetup paperSize="9" scale="89" orientation="portrait" r:id="rId1"/>
  <headerFooter alignWithMargins="0"/>
  <colBreaks count="3" manualBreakCount="3">
    <brk id="27" max="69" man="1"/>
    <brk id="52" max="1048575" man="1"/>
    <brk id="62" max="1048575" man="1"/>
  </col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0000000}">
          <x14:formula1>
            <xm:f>業種リスト!$A$2:$A$14</xm:f>
          </x14:formula1>
          <xm:sqref>AO6:AQ7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35</vt:i4>
      </vt:variant>
    </vt:vector>
  </HeadingPairs>
  <TitlesOfParts>
    <vt:vector size="70" baseType="lpstr">
      <vt:lpstr>25（問21）</vt:lpstr>
      <vt:lpstr>26（問21）</vt:lpstr>
      <vt:lpstr>27（問22）</vt:lpstr>
      <vt:lpstr>28（問15）</vt:lpstr>
      <vt:lpstr>29（問18）</vt:lpstr>
      <vt:lpstr>30（問23）</vt:lpstr>
      <vt:lpstr>31（問23）</vt:lpstr>
      <vt:lpstr>32（問17）</vt:lpstr>
      <vt:lpstr>33（問17）</vt:lpstr>
      <vt:lpstr>34（問19）</vt:lpstr>
      <vt:lpstr>35（問26）</vt:lpstr>
      <vt:lpstr>36（問24）</vt:lpstr>
      <vt:lpstr>37（問31）</vt:lpstr>
      <vt:lpstr>38（問31）</vt:lpstr>
      <vt:lpstr>39（問32）</vt:lpstr>
      <vt:lpstr>40（問33）</vt:lpstr>
      <vt:lpstr>41（問15）</vt:lpstr>
      <vt:lpstr>42（問13）</vt:lpstr>
      <vt:lpstr>43（問20）</vt:lpstr>
      <vt:lpstr>44（問22）</vt:lpstr>
      <vt:lpstr>45（問34）</vt:lpstr>
      <vt:lpstr>46（問25）</vt:lpstr>
      <vt:lpstr>47（問27）</vt:lpstr>
      <vt:lpstr>48（問28）</vt:lpstr>
      <vt:lpstr>49（問29）</vt:lpstr>
      <vt:lpstr>50（問30）</vt:lpstr>
      <vt:lpstr>51（問30）</vt:lpstr>
      <vt:lpstr>52(問30)</vt:lpstr>
      <vt:lpstr>53（問35）</vt:lpstr>
      <vt:lpstr>54（問36）</vt:lpstr>
      <vt:lpstr>55（問37）</vt:lpstr>
      <vt:lpstr>集計・資料①</vt:lpstr>
      <vt:lpstr>集計・資料②</vt:lpstr>
      <vt:lpstr>調査票</vt:lpstr>
      <vt:lpstr>業種リスト</vt:lpstr>
      <vt:lpstr>'25（問21）'!Print_Area</vt:lpstr>
      <vt:lpstr>'26（問21）'!Print_Area</vt:lpstr>
      <vt:lpstr>'27（問22）'!Print_Area</vt:lpstr>
      <vt:lpstr>'28（問15）'!Print_Area</vt:lpstr>
      <vt:lpstr>'29（問18）'!Print_Area</vt:lpstr>
      <vt:lpstr>'30（問23）'!Print_Area</vt:lpstr>
      <vt:lpstr>'31（問23）'!Print_Area</vt:lpstr>
      <vt:lpstr>'32（問17）'!Print_Area</vt:lpstr>
      <vt:lpstr>'33（問17）'!Print_Area</vt:lpstr>
      <vt:lpstr>'34（問19）'!Print_Area</vt:lpstr>
      <vt:lpstr>'35（問26）'!Print_Area</vt:lpstr>
      <vt:lpstr>'36（問24）'!Print_Area</vt:lpstr>
      <vt:lpstr>'37（問31）'!Print_Area</vt:lpstr>
      <vt:lpstr>'38（問31）'!Print_Area</vt:lpstr>
      <vt:lpstr>'39（問32）'!Print_Area</vt:lpstr>
      <vt:lpstr>'40（問33）'!Print_Area</vt:lpstr>
      <vt:lpstr>'41（問15）'!Print_Area</vt:lpstr>
      <vt:lpstr>'42（問13）'!Print_Area</vt:lpstr>
      <vt:lpstr>'43（問20）'!Print_Area</vt:lpstr>
      <vt:lpstr>'44（問22）'!Print_Area</vt:lpstr>
      <vt:lpstr>'45（問34）'!Print_Area</vt:lpstr>
      <vt:lpstr>'46（問25）'!Print_Area</vt:lpstr>
      <vt:lpstr>'47（問27）'!Print_Area</vt:lpstr>
      <vt:lpstr>'48（問28）'!Print_Area</vt:lpstr>
      <vt:lpstr>'49（問29）'!Print_Area</vt:lpstr>
      <vt:lpstr>'50（問30）'!Print_Area</vt:lpstr>
      <vt:lpstr>'51（問30）'!Print_Area</vt:lpstr>
      <vt:lpstr>'52(問30)'!Print_Area</vt:lpstr>
      <vt:lpstr>'53（問35）'!Print_Area</vt:lpstr>
      <vt:lpstr>'54（問36）'!Print_Area</vt:lpstr>
      <vt:lpstr>'55（問37）'!Print_Area</vt:lpstr>
      <vt:lpstr>集計・資料①!Print_Area</vt:lpstr>
      <vt:lpstr>集計・資料②!Print_Area</vt:lpstr>
      <vt:lpstr>調査票!Print_Area</vt:lpstr>
      <vt:lpstr>集計・資料①!Print_Titles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gifu</dc:creator>
  <cp:lastModifiedBy>gifu</cp:lastModifiedBy>
  <cp:lastPrinted>2023-03-15T06:42:26Z</cp:lastPrinted>
  <dcterms:created xsi:type="dcterms:W3CDTF">2004-12-20T07:33:02Z</dcterms:created>
  <dcterms:modified xsi:type="dcterms:W3CDTF">2023-03-29T08:05:22Z</dcterms:modified>
  <cp:contentStatus>最終版</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