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水源粟野⇒契約係\芥見加野水源地ほか51施設で使用する電気の調達について\修正済み\保護設定ファイル\"/>
    </mc:Choice>
  </mc:AlternateContent>
  <bookViews>
    <workbookView xWindow="1530" yWindow="165" windowWidth="19395" windowHeight="7785"/>
  </bookViews>
  <sheets>
    <sheet name="入札金額算定書（総括）" sheetId="13" r:id="rId1"/>
    <sheet name="入札金額算定書（低圧電力）" sheetId="11" r:id="rId2"/>
    <sheet name="入札金額算定書（低圧電灯）" sheetId="12" r:id="rId3"/>
  </sheets>
  <definedNames>
    <definedName name="_xlnm.Print_Area" localSheetId="2">'入札金額算定書（低圧電灯）'!$A$1:$S$178</definedName>
    <definedName name="_xlnm.Print_Area" localSheetId="1">'入札金額算定書（低圧電力）'!$A$1:$M$69</definedName>
  </definedNames>
  <calcPr calcId="162913"/>
</workbook>
</file>

<file path=xl/calcChain.xml><?xml version="1.0" encoding="utf-8"?>
<calcChain xmlns="http://schemas.openxmlformats.org/spreadsheetml/2006/main">
  <c r="F105" i="12" l="1"/>
  <c r="G105" i="12"/>
  <c r="H105" i="12"/>
  <c r="I105" i="12"/>
  <c r="J105" i="12"/>
  <c r="K105" i="12"/>
  <c r="L105" i="12"/>
  <c r="M105" i="12"/>
  <c r="N105" i="12"/>
  <c r="O105" i="12"/>
  <c r="P105" i="12"/>
  <c r="E105" i="12"/>
  <c r="P94" i="12"/>
  <c r="O94" i="12"/>
  <c r="N94" i="12"/>
  <c r="M94" i="12"/>
  <c r="L94" i="12"/>
  <c r="K94" i="12"/>
  <c r="J94" i="12"/>
  <c r="I94" i="12"/>
  <c r="H94" i="12"/>
  <c r="G94" i="12"/>
  <c r="F94" i="12"/>
  <c r="E94" i="12"/>
  <c r="P92" i="12"/>
  <c r="O92" i="12"/>
  <c r="N92" i="12"/>
  <c r="M92" i="12"/>
  <c r="L92" i="12"/>
  <c r="K92" i="12"/>
  <c r="J92" i="12"/>
  <c r="I92" i="12"/>
  <c r="H92" i="12"/>
  <c r="G92" i="12"/>
  <c r="F92" i="12"/>
  <c r="E92" i="12"/>
  <c r="P96" i="12"/>
  <c r="O96" i="12"/>
  <c r="N96" i="12"/>
  <c r="M96" i="12"/>
  <c r="L96" i="12"/>
  <c r="K96" i="12"/>
  <c r="J96" i="12"/>
  <c r="I96" i="12"/>
  <c r="H96" i="12"/>
  <c r="G96" i="12"/>
  <c r="F96" i="12"/>
  <c r="E96" i="12"/>
  <c r="P90" i="12"/>
  <c r="O90" i="12"/>
  <c r="N90" i="12"/>
  <c r="M90" i="12"/>
  <c r="L90" i="12"/>
  <c r="K90" i="12"/>
  <c r="J90" i="12"/>
  <c r="I90" i="12"/>
  <c r="H90" i="12"/>
  <c r="G90" i="12"/>
  <c r="F90" i="12"/>
  <c r="E90" i="12"/>
  <c r="F88" i="12"/>
  <c r="G88" i="12"/>
  <c r="H88" i="12"/>
  <c r="I88" i="12"/>
  <c r="J88" i="12"/>
  <c r="K88" i="12"/>
  <c r="L88" i="12"/>
  <c r="M88" i="12"/>
  <c r="N88" i="12"/>
  <c r="O88" i="12"/>
  <c r="P88" i="12"/>
  <c r="E88" i="12"/>
  <c r="P86" i="12"/>
  <c r="O86" i="12"/>
  <c r="N86" i="12"/>
  <c r="M86" i="12"/>
  <c r="L86" i="12"/>
  <c r="K86" i="12"/>
  <c r="J86" i="12"/>
  <c r="I86" i="12"/>
  <c r="H86" i="12"/>
  <c r="G86" i="12"/>
  <c r="F86" i="12"/>
  <c r="E86" i="12"/>
  <c r="P84" i="12"/>
  <c r="O84" i="12"/>
  <c r="N84" i="12"/>
  <c r="M84" i="12"/>
  <c r="L84" i="12"/>
  <c r="K84" i="12"/>
  <c r="J84" i="12"/>
  <c r="I84" i="12"/>
  <c r="H84" i="12"/>
  <c r="G84" i="12"/>
  <c r="F84" i="12"/>
  <c r="E84" i="12"/>
  <c r="P82" i="12"/>
  <c r="O82" i="12"/>
  <c r="N82" i="12"/>
  <c r="M82" i="12"/>
  <c r="L82" i="12"/>
  <c r="K82" i="12"/>
  <c r="J82" i="12"/>
  <c r="I82" i="12"/>
  <c r="H82" i="12"/>
  <c r="G82" i="12"/>
  <c r="F82" i="12"/>
  <c r="E82" i="12"/>
  <c r="P80" i="12"/>
  <c r="O80" i="12"/>
  <c r="N80" i="12"/>
  <c r="M80" i="12"/>
  <c r="L80" i="12"/>
  <c r="K80" i="12"/>
  <c r="J80" i="12"/>
  <c r="I80" i="12"/>
  <c r="H80" i="12"/>
  <c r="G80" i="12"/>
  <c r="F80" i="12"/>
  <c r="E80" i="12"/>
  <c r="P78" i="12"/>
  <c r="O78" i="12"/>
  <c r="N78" i="12"/>
  <c r="M78" i="12"/>
  <c r="L78" i="12"/>
  <c r="K78" i="12"/>
  <c r="J78" i="12"/>
  <c r="I78" i="12"/>
  <c r="H78" i="12"/>
  <c r="G78" i="12"/>
  <c r="F78" i="12"/>
  <c r="E78" i="12"/>
  <c r="P76" i="12"/>
  <c r="O76" i="12"/>
  <c r="N76" i="12"/>
  <c r="M76" i="12"/>
  <c r="L76" i="12"/>
  <c r="K76" i="12"/>
  <c r="J76" i="12"/>
  <c r="I76" i="12"/>
  <c r="H76" i="12"/>
  <c r="G76" i="12"/>
  <c r="F76" i="12"/>
  <c r="E76" i="12"/>
  <c r="P74" i="12"/>
  <c r="O74" i="12"/>
  <c r="N74" i="12"/>
  <c r="M74" i="12"/>
  <c r="L74" i="12"/>
  <c r="K74" i="12"/>
  <c r="J74" i="12"/>
  <c r="I74" i="12"/>
  <c r="H74" i="12"/>
  <c r="G74" i="12"/>
  <c r="F74" i="12"/>
  <c r="E74" i="12"/>
  <c r="P72" i="12"/>
  <c r="O72" i="12"/>
  <c r="N72" i="12"/>
  <c r="M72" i="12"/>
  <c r="L72" i="12"/>
  <c r="K72" i="12"/>
  <c r="J72" i="12"/>
  <c r="I72" i="12"/>
  <c r="H72" i="12"/>
  <c r="G72" i="12"/>
  <c r="F72" i="12"/>
  <c r="E72" i="12"/>
  <c r="P70" i="12"/>
  <c r="O70" i="12"/>
  <c r="N70" i="12"/>
  <c r="M70" i="12"/>
  <c r="L70" i="12"/>
  <c r="K70" i="12"/>
  <c r="J70" i="12"/>
  <c r="I70" i="12"/>
  <c r="H70" i="12"/>
  <c r="G70" i="12"/>
  <c r="F70" i="12"/>
  <c r="E70" i="12"/>
  <c r="P68" i="12"/>
  <c r="O68" i="12"/>
  <c r="N68" i="12"/>
  <c r="M68" i="12"/>
  <c r="L68" i="12"/>
  <c r="K68" i="12"/>
  <c r="J68" i="12"/>
  <c r="I68" i="12"/>
  <c r="H68" i="12"/>
  <c r="G68" i="12"/>
  <c r="F68" i="12"/>
  <c r="E68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F46" i="12"/>
  <c r="G46" i="12"/>
  <c r="H46" i="12"/>
  <c r="I46" i="12"/>
  <c r="J46" i="12"/>
  <c r="K46" i="12"/>
  <c r="L46" i="12"/>
  <c r="M46" i="12"/>
  <c r="N46" i="12"/>
  <c r="O46" i="12"/>
  <c r="P46" i="12"/>
  <c r="E46" i="12"/>
  <c r="F44" i="12"/>
  <c r="G44" i="12"/>
  <c r="H44" i="12"/>
  <c r="I44" i="12"/>
  <c r="J44" i="12"/>
  <c r="K44" i="12"/>
  <c r="L44" i="12"/>
  <c r="M44" i="12"/>
  <c r="N44" i="12"/>
  <c r="O44" i="12"/>
  <c r="P44" i="12"/>
  <c r="E44" i="12"/>
  <c r="P116" i="12" l="1"/>
  <c r="O116" i="12"/>
  <c r="N116" i="12"/>
  <c r="M116" i="12"/>
  <c r="L116" i="12"/>
  <c r="K116" i="12"/>
  <c r="J116" i="12"/>
  <c r="I116" i="12"/>
  <c r="H116" i="12"/>
  <c r="G116" i="12"/>
  <c r="F116" i="12"/>
  <c r="E116" i="12"/>
  <c r="Q115" i="12"/>
  <c r="P114" i="12"/>
  <c r="O114" i="12"/>
  <c r="N114" i="12"/>
  <c r="M114" i="12"/>
  <c r="L114" i="12"/>
  <c r="K114" i="12"/>
  <c r="J114" i="12"/>
  <c r="I114" i="12"/>
  <c r="H114" i="12"/>
  <c r="G114" i="12"/>
  <c r="F114" i="12"/>
  <c r="E114" i="12"/>
  <c r="Q113" i="12"/>
  <c r="Q117" i="12" l="1"/>
  <c r="R115" i="12"/>
  <c r="R113" i="12"/>
  <c r="R117" i="12" s="1"/>
  <c r="Q93" i="12" l="1"/>
  <c r="R43" i="12" l="1"/>
  <c r="E167" i="12" l="1"/>
  <c r="E165" i="12"/>
  <c r="E163" i="12"/>
  <c r="E161" i="12"/>
  <c r="E159" i="12"/>
  <c r="E157" i="12"/>
  <c r="G155" i="12"/>
  <c r="P155" i="12"/>
  <c r="O155" i="12"/>
  <c r="N155" i="12"/>
  <c r="M155" i="12"/>
  <c r="L155" i="12"/>
  <c r="K155" i="12"/>
  <c r="J155" i="12"/>
  <c r="I155" i="12"/>
  <c r="H155" i="12"/>
  <c r="F155" i="12"/>
  <c r="E155" i="12"/>
  <c r="F153" i="12"/>
  <c r="G153" i="12"/>
  <c r="P153" i="12"/>
  <c r="O153" i="12"/>
  <c r="N153" i="12"/>
  <c r="M153" i="12"/>
  <c r="L153" i="12"/>
  <c r="K153" i="12"/>
  <c r="J153" i="12"/>
  <c r="I153" i="12"/>
  <c r="H153" i="12"/>
  <c r="E153" i="12"/>
  <c r="G151" i="12"/>
  <c r="P151" i="12"/>
  <c r="O151" i="12"/>
  <c r="N151" i="12"/>
  <c r="M151" i="12"/>
  <c r="L151" i="12"/>
  <c r="K151" i="12"/>
  <c r="J151" i="12"/>
  <c r="I151" i="12"/>
  <c r="H151" i="12"/>
  <c r="F151" i="12"/>
  <c r="E151" i="12"/>
  <c r="G149" i="12"/>
  <c r="F149" i="12"/>
  <c r="P149" i="12"/>
  <c r="O149" i="12"/>
  <c r="N149" i="12"/>
  <c r="M149" i="12"/>
  <c r="L149" i="12"/>
  <c r="K149" i="12"/>
  <c r="J149" i="12"/>
  <c r="I149" i="12"/>
  <c r="H149" i="12"/>
  <c r="E149" i="12"/>
  <c r="G147" i="12"/>
  <c r="P147" i="12"/>
  <c r="O147" i="12"/>
  <c r="N147" i="12"/>
  <c r="M147" i="12"/>
  <c r="L147" i="12"/>
  <c r="K147" i="12"/>
  <c r="J147" i="12"/>
  <c r="I147" i="12"/>
  <c r="H147" i="12"/>
  <c r="F147" i="12"/>
  <c r="E147" i="12"/>
  <c r="E145" i="12"/>
  <c r="G145" i="12"/>
  <c r="P145" i="12"/>
  <c r="O145" i="12"/>
  <c r="N145" i="12"/>
  <c r="M145" i="12"/>
  <c r="L145" i="12"/>
  <c r="K145" i="12"/>
  <c r="J145" i="12"/>
  <c r="I145" i="12"/>
  <c r="H145" i="12"/>
  <c r="F145" i="12"/>
  <c r="E143" i="12" l="1"/>
  <c r="E141" i="12"/>
  <c r="E139" i="12"/>
  <c r="E137" i="12"/>
  <c r="E135" i="12"/>
  <c r="E133" i="12"/>
  <c r="E125" i="12"/>
  <c r="Q104" i="12" l="1"/>
  <c r="Q106" i="12" s="1"/>
  <c r="P167" i="12" l="1"/>
  <c r="O167" i="12"/>
  <c r="N167" i="12"/>
  <c r="M167" i="12"/>
  <c r="L167" i="12"/>
  <c r="K167" i="12"/>
  <c r="J167" i="12"/>
  <c r="I167" i="12"/>
  <c r="H167" i="12"/>
  <c r="G167" i="12"/>
  <c r="F167" i="12"/>
  <c r="P165" i="12"/>
  <c r="O165" i="12"/>
  <c r="N165" i="12"/>
  <c r="M165" i="12"/>
  <c r="L165" i="12"/>
  <c r="K165" i="12"/>
  <c r="J165" i="12"/>
  <c r="I165" i="12"/>
  <c r="H165" i="12"/>
  <c r="G165" i="12"/>
  <c r="F165" i="12"/>
  <c r="P163" i="12"/>
  <c r="O163" i="12"/>
  <c r="N163" i="12"/>
  <c r="M163" i="12"/>
  <c r="L163" i="12"/>
  <c r="K163" i="12"/>
  <c r="J163" i="12"/>
  <c r="I163" i="12"/>
  <c r="H163" i="12"/>
  <c r="G163" i="12"/>
  <c r="F163" i="12"/>
  <c r="P161" i="12"/>
  <c r="O161" i="12"/>
  <c r="N161" i="12"/>
  <c r="M161" i="12"/>
  <c r="L161" i="12"/>
  <c r="K161" i="12"/>
  <c r="J161" i="12"/>
  <c r="I161" i="12"/>
  <c r="H161" i="12"/>
  <c r="G161" i="12"/>
  <c r="F161" i="12"/>
  <c r="P159" i="12"/>
  <c r="O159" i="12"/>
  <c r="N159" i="12"/>
  <c r="M159" i="12"/>
  <c r="L159" i="12"/>
  <c r="K159" i="12"/>
  <c r="J159" i="12"/>
  <c r="I159" i="12"/>
  <c r="H159" i="12"/>
  <c r="G159" i="12"/>
  <c r="F159" i="12"/>
  <c r="P157" i="12"/>
  <c r="O157" i="12"/>
  <c r="N157" i="12"/>
  <c r="M157" i="12"/>
  <c r="L157" i="12"/>
  <c r="K157" i="12"/>
  <c r="J157" i="12"/>
  <c r="I157" i="12"/>
  <c r="H157" i="12"/>
  <c r="G157" i="12"/>
  <c r="F157" i="12"/>
  <c r="P143" i="12"/>
  <c r="O143" i="12"/>
  <c r="N143" i="12"/>
  <c r="M143" i="12"/>
  <c r="L143" i="12"/>
  <c r="K143" i="12"/>
  <c r="J143" i="12"/>
  <c r="I143" i="12"/>
  <c r="H143" i="12"/>
  <c r="G143" i="12"/>
  <c r="F143" i="12"/>
  <c r="P141" i="12"/>
  <c r="O141" i="12"/>
  <c r="N141" i="12"/>
  <c r="M141" i="12"/>
  <c r="L141" i="12"/>
  <c r="K141" i="12"/>
  <c r="J141" i="12"/>
  <c r="I141" i="12"/>
  <c r="H141" i="12"/>
  <c r="G141" i="12"/>
  <c r="F141" i="12"/>
  <c r="P139" i="12"/>
  <c r="O139" i="12"/>
  <c r="N139" i="12"/>
  <c r="M139" i="12"/>
  <c r="L139" i="12"/>
  <c r="K139" i="12"/>
  <c r="J139" i="12"/>
  <c r="I139" i="12"/>
  <c r="H139" i="12"/>
  <c r="G139" i="12"/>
  <c r="F139" i="12"/>
  <c r="P137" i="12"/>
  <c r="O137" i="12"/>
  <c r="N137" i="12"/>
  <c r="M137" i="12"/>
  <c r="L137" i="12"/>
  <c r="K137" i="12"/>
  <c r="J137" i="12"/>
  <c r="I137" i="12"/>
  <c r="H137" i="12"/>
  <c r="G137" i="12"/>
  <c r="F137" i="12"/>
  <c r="P135" i="12"/>
  <c r="O135" i="12"/>
  <c r="N135" i="12"/>
  <c r="M135" i="12"/>
  <c r="L135" i="12"/>
  <c r="K135" i="12"/>
  <c r="J135" i="12"/>
  <c r="I135" i="12"/>
  <c r="H135" i="12"/>
  <c r="G135" i="12"/>
  <c r="F135" i="12"/>
  <c r="P133" i="12"/>
  <c r="O133" i="12"/>
  <c r="N133" i="12"/>
  <c r="M133" i="12"/>
  <c r="L133" i="12"/>
  <c r="K133" i="12"/>
  <c r="J133" i="12"/>
  <c r="I133" i="12"/>
  <c r="H133" i="12"/>
  <c r="G133" i="12"/>
  <c r="F133" i="12"/>
  <c r="P131" i="12"/>
  <c r="O131" i="12"/>
  <c r="N131" i="12"/>
  <c r="M131" i="12"/>
  <c r="L131" i="12"/>
  <c r="K131" i="12"/>
  <c r="J131" i="12"/>
  <c r="I131" i="12"/>
  <c r="H131" i="12"/>
  <c r="G131" i="12"/>
  <c r="F131" i="12"/>
  <c r="E131" i="12"/>
  <c r="P129" i="12"/>
  <c r="O129" i="12"/>
  <c r="N129" i="12"/>
  <c r="M129" i="12"/>
  <c r="L129" i="12"/>
  <c r="K129" i="12"/>
  <c r="J129" i="12"/>
  <c r="I129" i="12"/>
  <c r="H129" i="12"/>
  <c r="G129" i="12"/>
  <c r="F129" i="12"/>
  <c r="E129" i="12"/>
  <c r="P127" i="12"/>
  <c r="O127" i="12"/>
  <c r="N127" i="12"/>
  <c r="M127" i="12"/>
  <c r="L127" i="12"/>
  <c r="K127" i="12"/>
  <c r="J127" i="12"/>
  <c r="I127" i="12"/>
  <c r="H127" i="12"/>
  <c r="G127" i="12"/>
  <c r="F127" i="12"/>
  <c r="E127" i="12"/>
  <c r="P125" i="12"/>
  <c r="O125" i="12"/>
  <c r="N125" i="12"/>
  <c r="M125" i="12"/>
  <c r="L125" i="12"/>
  <c r="K125" i="12"/>
  <c r="J125" i="12"/>
  <c r="I125" i="12"/>
  <c r="H125" i="12"/>
  <c r="G125" i="12"/>
  <c r="F125" i="12"/>
  <c r="Q95" i="12"/>
  <c r="Q91" i="12"/>
  <c r="Q89" i="12"/>
  <c r="Q87" i="12"/>
  <c r="Q85" i="12"/>
  <c r="Q83" i="12"/>
  <c r="Q81" i="12"/>
  <c r="Q79" i="12"/>
  <c r="Q77" i="12"/>
  <c r="Q75" i="12"/>
  <c r="Q73" i="12"/>
  <c r="Q71" i="12"/>
  <c r="Q69" i="12"/>
  <c r="Q67" i="12"/>
  <c r="Q65" i="12"/>
  <c r="Q63" i="12"/>
  <c r="Q61" i="12"/>
  <c r="Q59" i="12"/>
  <c r="Q57" i="12"/>
  <c r="Q55" i="12"/>
  <c r="Q53" i="12"/>
  <c r="Q51" i="12"/>
  <c r="Q49" i="12"/>
  <c r="Q47" i="12"/>
  <c r="Q45" i="12"/>
  <c r="Q43" i="12"/>
  <c r="R132" i="12" l="1"/>
  <c r="R164" i="12"/>
  <c r="Q97" i="12"/>
  <c r="R156" i="12"/>
  <c r="R158" i="12"/>
  <c r="R148" i="12"/>
  <c r="R104" i="12"/>
  <c r="R106" i="12" s="1"/>
  <c r="R126" i="12"/>
  <c r="R128" i="12"/>
  <c r="R130" i="12"/>
  <c r="R140" i="12"/>
  <c r="R138" i="12"/>
  <c r="R146" i="12"/>
  <c r="R69" i="12"/>
  <c r="R75" i="12"/>
  <c r="R134" i="12"/>
  <c r="R142" i="12"/>
  <c r="R150" i="12"/>
  <c r="R152" i="12"/>
  <c r="R154" i="12"/>
  <c r="R59" i="12"/>
  <c r="R136" i="12"/>
  <c r="R144" i="12"/>
  <c r="R166" i="12"/>
  <c r="R124" i="12"/>
  <c r="R160" i="12"/>
  <c r="R162" i="12"/>
  <c r="R67" i="12"/>
  <c r="R83" i="12"/>
  <c r="R91" i="12"/>
  <c r="R51" i="12"/>
  <c r="R45" i="12"/>
  <c r="R53" i="12"/>
  <c r="R61" i="12"/>
  <c r="R77" i="12"/>
  <c r="R85" i="12"/>
  <c r="R93" i="12"/>
  <c r="R47" i="12"/>
  <c r="R55" i="12"/>
  <c r="R71" i="12"/>
  <c r="R79" i="12"/>
  <c r="R87" i="12"/>
  <c r="R95" i="12"/>
  <c r="R49" i="12"/>
  <c r="R57" i="12"/>
  <c r="R63" i="12"/>
  <c r="R65" i="12"/>
  <c r="R73" i="12"/>
  <c r="R81" i="12"/>
  <c r="R89" i="12"/>
  <c r="J57" i="11"/>
  <c r="K57" i="11" s="1"/>
  <c r="J56" i="11"/>
  <c r="K56" i="11" s="1"/>
  <c r="F56" i="11"/>
  <c r="G56" i="11" s="1"/>
  <c r="L56" i="11" l="1"/>
  <c r="R168" i="12"/>
  <c r="R97" i="12"/>
  <c r="J59" i="11"/>
  <c r="K59" i="11" s="1"/>
  <c r="J58" i="11"/>
  <c r="K58" i="11" s="1"/>
  <c r="F58" i="11"/>
  <c r="G58" i="11" s="1"/>
  <c r="J55" i="11"/>
  <c r="K55" i="11" s="1"/>
  <c r="J54" i="11"/>
  <c r="K54" i="11" s="1"/>
  <c r="F54" i="11"/>
  <c r="G54" i="11" s="1"/>
  <c r="J53" i="11"/>
  <c r="K53" i="11" s="1"/>
  <c r="J52" i="11"/>
  <c r="K52" i="11" s="1"/>
  <c r="F52" i="11"/>
  <c r="G52" i="11" s="1"/>
  <c r="J51" i="11"/>
  <c r="K51" i="11" s="1"/>
  <c r="J50" i="11"/>
  <c r="K50" i="11" s="1"/>
  <c r="F50" i="11"/>
  <c r="G50" i="11" s="1"/>
  <c r="J49" i="11"/>
  <c r="K49" i="11" s="1"/>
  <c r="J48" i="11"/>
  <c r="K48" i="11" s="1"/>
  <c r="F48" i="11"/>
  <c r="G48" i="11" s="1"/>
  <c r="J47" i="11"/>
  <c r="K47" i="11" s="1"/>
  <c r="J46" i="11"/>
  <c r="K46" i="11" s="1"/>
  <c r="F46" i="11"/>
  <c r="G46" i="11" s="1"/>
  <c r="J45" i="11"/>
  <c r="K45" i="11" s="1"/>
  <c r="J44" i="11"/>
  <c r="K44" i="11" s="1"/>
  <c r="F44" i="11"/>
  <c r="G44" i="11" s="1"/>
  <c r="J43" i="11"/>
  <c r="K43" i="11" s="1"/>
  <c r="J42" i="11"/>
  <c r="K42" i="11" s="1"/>
  <c r="F42" i="11"/>
  <c r="G42" i="11" s="1"/>
  <c r="J41" i="11"/>
  <c r="K41" i="11" s="1"/>
  <c r="J40" i="11"/>
  <c r="K40" i="11" s="1"/>
  <c r="F40" i="11"/>
  <c r="G40" i="11" s="1"/>
  <c r="J39" i="11"/>
  <c r="K39" i="11" s="1"/>
  <c r="J38" i="11"/>
  <c r="K38" i="11" s="1"/>
  <c r="F38" i="11"/>
  <c r="G38" i="11" s="1"/>
  <c r="J34" i="11"/>
  <c r="K34" i="11" s="1"/>
  <c r="J33" i="11"/>
  <c r="K33" i="11" s="1"/>
  <c r="F33" i="11"/>
  <c r="G33" i="11" s="1"/>
  <c r="J32" i="11"/>
  <c r="K32" i="11" s="1"/>
  <c r="J31" i="11"/>
  <c r="K31" i="11" s="1"/>
  <c r="F31" i="11"/>
  <c r="G31" i="11" s="1"/>
  <c r="J30" i="11"/>
  <c r="K30" i="11" s="1"/>
  <c r="J29" i="11"/>
  <c r="K29" i="11" s="1"/>
  <c r="F29" i="11"/>
  <c r="G29" i="11" s="1"/>
  <c r="J28" i="11"/>
  <c r="K28" i="11" s="1"/>
  <c r="J27" i="11"/>
  <c r="K27" i="11" s="1"/>
  <c r="F27" i="11"/>
  <c r="G27" i="11" s="1"/>
  <c r="J26" i="11"/>
  <c r="K26" i="11" s="1"/>
  <c r="J25" i="11"/>
  <c r="K25" i="11" s="1"/>
  <c r="F25" i="11"/>
  <c r="G25" i="11" s="1"/>
  <c r="J24" i="11"/>
  <c r="K24" i="11" s="1"/>
  <c r="J23" i="11"/>
  <c r="K23" i="11" s="1"/>
  <c r="F23" i="11"/>
  <c r="G23" i="11" s="1"/>
  <c r="J22" i="11"/>
  <c r="K22" i="11" s="1"/>
  <c r="J21" i="11"/>
  <c r="K21" i="11" s="1"/>
  <c r="F21" i="11"/>
  <c r="G21" i="11" s="1"/>
  <c r="J20" i="11"/>
  <c r="K20" i="11" s="1"/>
  <c r="J19" i="11"/>
  <c r="K19" i="11" s="1"/>
  <c r="F19" i="11"/>
  <c r="G19" i="11" s="1"/>
  <c r="J18" i="11"/>
  <c r="K18" i="11" s="1"/>
  <c r="J17" i="11"/>
  <c r="K17" i="11" s="1"/>
  <c r="F17" i="11"/>
  <c r="G17" i="11" s="1"/>
  <c r="J16" i="11"/>
  <c r="K16" i="11" s="1"/>
  <c r="J15" i="11"/>
  <c r="K15" i="11" s="1"/>
  <c r="F15" i="11"/>
  <c r="G15" i="11" s="1"/>
  <c r="J14" i="11"/>
  <c r="K14" i="11" s="1"/>
  <c r="J13" i="11"/>
  <c r="K13" i="11" s="1"/>
  <c r="F13" i="11"/>
  <c r="G13" i="11" s="1"/>
  <c r="J12" i="11"/>
  <c r="K12" i="11" s="1"/>
  <c r="J11" i="11"/>
  <c r="K11" i="11" s="1"/>
  <c r="F11" i="11"/>
  <c r="G11" i="11" s="1"/>
  <c r="R170" i="12" l="1"/>
  <c r="C4" i="13" s="1"/>
  <c r="L11" i="11"/>
  <c r="L13" i="11"/>
  <c r="L15" i="11"/>
  <c r="L17" i="11"/>
  <c r="L19" i="11"/>
  <c r="L21" i="11"/>
  <c r="L23" i="11"/>
  <c r="L25" i="11"/>
  <c r="L27" i="11"/>
  <c r="L29" i="11"/>
  <c r="L31" i="11"/>
  <c r="L38" i="11"/>
  <c r="L40" i="11"/>
  <c r="L42" i="11"/>
  <c r="L46" i="11"/>
  <c r="L48" i="11"/>
  <c r="L50" i="11"/>
  <c r="L52" i="11"/>
  <c r="L58" i="11"/>
  <c r="L54" i="11"/>
  <c r="L44" i="11"/>
  <c r="L33" i="11"/>
  <c r="L60" i="11" l="1"/>
  <c r="C3" i="13" s="1"/>
  <c r="C7" i="13" s="1"/>
  <c r="I60" i="11"/>
  <c r="C8" i="13" l="1"/>
</calcChain>
</file>

<file path=xl/sharedStrings.xml><?xml version="1.0" encoding="utf-8"?>
<sst xmlns="http://schemas.openxmlformats.org/spreadsheetml/2006/main" count="390" uniqueCount="203">
  <si>
    <t>基本料金</t>
    <rPh sb="0" eb="2">
      <t>キホン</t>
    </rPh>
    <rPh sb="2" eb="4">
      <t>リョウキン</t>
    </rPh>
    <phoneticPr fontId="1"/>
  </si>
  <si>
    <t>区分</t>
  </si>
  <si>
    <t>単位</t>
  </si>
  <si>
    <t>契約電力</t>
    <rPh sb="0" eb="2">
      <t>ケイヤク</t>
    </rPh>
    <rPh sb="2" eb="4">
      <t>デンリョク</t>
    </rPh>
    <phoneticPr fontId="1"/>
  </si>
  <si>
    <t>その他季</t>
    <rPh sb="2" eb="3">
      <t>タ</t>
    </rPh>
    <rPh sb="3" eb="4">
      <t>キ</t>
    </rPh>
    <phoneticPr fontId="1"/>
  </si>
  <si>
    <t>ひと月1kWにつき</t>
  </si>
  <si>
    <t>1kWhにつき</t>
  </si>
  <si>
    <t>入札単価（円/税込）</t>
    <phoneticPr fontId="1"/>
  </si>
  <si>
    <t>施設名</t>
    <rPh sb="0" eb="2">
      <t>シセツ</t>
    </rPh>
    <rPh sb="2" eb="3">
      <t>メイ</t>
    </rPh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</si>
  <si>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</si>
  <si>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小計A</t>
    <rPh sb="0" eb="2">
      <t>ショウケイ</t>
    </rPh>
    <phoneticPr fontId="1"/>
  </si>
  <si>
    <t>予定使用電力量</t>
    <rPh sb="0" eb="2">
      <t>ヨテイ</t>
    </rPh>
    <rPh sb="2" eb="4">
      <t>シヨウ</t>
    </rPh>
    <rPh sb="4" eb="6">
      <t>デンリョク</t>
    </rPh>
    <rPh sb="6" eb="7">
      <t>リョウ</t>
    </rPh>
    <phoneticPr fontId="1"/>
  </si>
  <si>
    <t>小計B</t>
    <rPh sb="0" eb="2">
      <t>ショウケイ</t>
    </rPh>
    <phoneticPr fontId="1"/>
  </si>
  <si>
    <t>№</t>
    <phoneticPr fontId="1"/>
  </si>
  <si>
    <t>基本料金単価</t>
    <phoneticPr fontId="1"/>
  </si>
  <si>
    <t>電力量料金単価</t>
    <phoneticPr fontId="1"/>
  </si>
  <si>
    <t>（Ａ＋Ｂ）</t>
    <phoneticPr fontId="1"/>
  </si>
  <si>
    <t>(kW)</t>
    <phoneticPr fontId="1"/>
  </si>
  <si>
    <t>ひと月1kWにつき
（円/税込）</t>
    <phoneticPr fontId="1"/>
  </si>
  <si>
    <t>（円）</t>
    <phoneticPr fontId="1"/>
  </si>
  <si>
    <t>(kWh)</t>
    <phoneticPr fontId="1"/>
  </si>
  <si>
    <t>1kWhにつき
（円/税込）</t>
    <phoneticPr fontId="1"/>
  </si>
  <si>
    <t>基本料金入札単価</t>
  </si>
  <si>
    <t>電力量料金入札単価</t>
    <phoneticPr fontId="1"/>
  </si>
  <si>
    <t>電気料金総価（税込）</t>
    <rPh sb="0" eb="2">
      <t>デンキ</t>
    </rPh>
    <rPh sb="2" eb="4">
      <t>リョウキン</t>
    </rPh>
    <rPh sb="4" eb="5">
      <t>ソウ</t>
    </rPh>
    <rPh sb="5" eb="6">
      <t>アタイ</t>
    </rPh>
    <rPh sb="7" eb="9">
      <t>ゼイコミ</t>
    </rPh>
    <phoneticPr fontId="1"/>
  </si>
  <si>
    <t>電気料金総価（税抜）</t>
    <rPh sb="0" eb="2">
      <t>デンキ</t>
    </rPh>
    <rPh sb="2" eb="4">
      <t>リョウキン</t>
    </rPh>
    <rPh sb="4" eb="5">
      <t>ソウ</t>
    </rPh>
    <rPh sb="5" eb="6">
      <t>アタイ</t>
    </rPh>
    <rPh sb="7" eb="8">
      <t>ゼイ</t>
    </rPh>
    <rPh sb="8" eb="9">
      <t>ヌ</t>
    </rPh>
    <phoneticPr fontId="1"/>
  </si>
  <si>
    <t>電気料金合計C</t>
    <rPh sb="0" eb="2">
      <t>デンキ</t>
    </rPh>
    <rPh sb="2" eb="4">
      <t>リョウキン</t>
    </rPh>
    <rPh sb="4" eb="6">
      <t>ゴウケイ</t>
    </rPh>
    <phoneticPr fontId="1"/>
  </si>
  <si>
    <t>夏季</t>
    <rPh sb="0" eb="2">
      <t>カキ</t>
    </rPh>
    <phoneticPr fontId="1"/>
  </si>
  <si>
    <t>低圧電力</t>
    <rPh sb="0" eb="2">
      <t>テイアツ</t>
    </rPh>
    <rPh sb="2" eb="4">
      <t>デンリョク</t>
    </rPh>
    <phoneticPr fontId="1"/>
  </si>
  <si>
    <t>雄総殖産団地加圧施設</t>
  </si>
  <si>
    <t>志段見加圧施設</t>
  </si>
  <si>
    <t>真福寺松籟団地加圧施設</t>
  </si>
  <si>
    <t>一色団地加圧施設</t>
  </si>
  <si>
    <t>前一色加圧施設</t>
  </si>
  <si>
    <t>三田洞加圧施設</t>
  </si>
  <si>
    <t>雛倉加圧施設</t>
  </si>
  <si>
    <t>則松加圧施設</t>
  </si>
  <si>
    <t>加野団地加圧施設</t>
  </si>
  <si>
    <t>見晴台加圧施設</t>
  </si>
  <si>
    <t>八幡洞加圧施設</t>
  </si>
  <si>
    <t>石谷加圧施設</t>
  </si>
  <si>
    <t>高天ヶ原加圧施設</t>
  </si>
  <si>
    <t>南山加圧施設</t>
  </si>
  <si>
    <t>佐野加圧施設</t>
  </si>
  <si>
    <t>夏季</t>
  </si>
  <si>
    <t>その他季</t>
  </si>
  <si>
    <t>芥見加野水源地</t>
    <rPh sb="0" eb="2">
      <t>アクタミ</t>
    </rPh>
    <rPh sb="2" eb="4">
      <t>カノ</t>
    </rPh>
    <rPh sb="4" eb="7">
      <t>スイゲンチ</t>
    </rPh>
    <phoneticPr fontId="1"/>
  </si>
  <si>
    <t>黒野第２水源地</t>
    <rPh sb="0" eb="2">
      <t>クロノ</t>
    </rPh>
    <rPh sb="2" eb="3">
      <t>ダイ</t>
    </rPh>
    <rPh sb="4" eb="7">
      <t>スイゲンチ</t>
    </rPh>
    <phoneticPr fontId="1"/>
  </si>
  <si>
    <t>日野第２水源地</t>
    <rPh sb="0" eb="2">
      <t>ヒノ</t>
    </rPh>
    <rPh sb="2" eb="3">
      <t>ダイ</t>
    </rPh>
    <rPh sb="4" eb="7">
      <t>スイゲンチ</t>
    </rPh>
    <phoneticPr fontId="1"/>
  </si>
  <si>
    <t>方県水源地</t>
    <rPh sb="0" eb="1">
      <t>カタ</t>
    </rPh>
    <rPh sb="1" eb="2">
      <t>ケン</t>
    </rPh>
    <rPh sb="2" eb="5">
      <t>スイゲンチ</t>
    </rPh>
    <phoneticPr fontId="1"/>
  </si>
  <si>
    <t>一日市場水源地</t>
    <rPh sb="0" eb="2">
      <t>ツイタチ</t>
    </rPh>
    <rPh sb="2" eb="4">
      <t>シジョウ</t>
    </rPh>
    <rPh sb="4" eb="7">
      <t>スイゲンチ</t>
    </rPh>
    <phoneticPr fontId="1"/>
  </si>
  <si>
    <t>西郷第１水源地</t>
    <rPh sb="0" eb="2">
      <t>サイゴウ</t>
    </rPh>
    <rPh sb="2" eb="3">
      <t>ダイ</t>
    </rPh>
    <rPh sb="4" eb="7">
      <t>スイゲンチ</t>
    </rPh>
    <phoneticPr fontId="1"/>
  </si>
  <si>
    <t>芥見西山加圧施設</t>
    <phoneticPr fontId="1"/>
  </si>
  <si>
    <t>則武ポンプ場</t>
    <rPh sb="1" eb="2">
      <t>タケ</t>
    </rPh>
    <rPh sb="5" eb="6">
      <t>ジョウ</t>
    </rPh>
    <phoneticPr fontId="1"/>
  </si>
  <si>
    <t>従量電灯A</t>
    <phoneticPr fontId="1"/>
  </si>
  <si>
    <t>料金単価（円/税込）</t>
  </si>
  <si>
    <t>最低料金（最初の8kWhまで）</t>
    <phoneticPr fontId="1"/>
  </si>
  <si>
    <t>ひと月1契約につき</t>
  </si>
  <si>
    <t>電力量料金（8kWhをこえる）</t>
  </si>
  <si>
    <t>従量電灯B</t>
    <phoneticPr fontId="1"/>
  </si>
  <si>
    <t>基本料金</t>
  </si>
  <si>
    <t>契約電流 10A</t>
  </si>
  <si>
    <t>ひと月につき</t>
  </si>
  <si>
    <t>契約電流 20A</t>
  </si>
  <si>
    <t>契約電流 30A</t>
    <rPh sb="0" eb="2">
      <t>ケイヤク</t>
    </rPh>
    <rPh sb="2" eb="4">
      <t>デンリュウ</t>
    </rPh>
    <phoneticPr fontId="1"/>
  </si>
  <si>
    <t>ひと月につき</t>
    <rPh sb="2" eb="3">
      <t>ツキ</t>
    </rPh>
    <phoneticPr fontId="1"/>
  </si>
  <si>
    <t>電力量料金</t>
  </si>
  <si>
    <t>最初の120kWhまで</t>
  </si>
  <si>
    <t>120kWhをこえ300kWhまで</t>
  </si>
  <si>
    <t>300kWhをこえる</t>
  </si>
  <si>
    <t>最低月額料金</t>
  </si>
  <si>
    <t>従量電灯C</t>
    <phoneticPr fontId="1"/>
  </si>
  <si>
    <t>ひと月1kVAにつき</t>
    <phoneticPr fontId="1"/>
  </si>
  <si>
    <t>電力量料金</t>
    <phoneticPr fontId="1"/>
  </si>
  <si>
    <t>定額電灯</t>
    <phoneticPr fontId="1"/>
  </si>
  <si>
    <t>区分</t>
    <rPh sb="0" eb="2">
      <t>クブン</t>
    </rPh>
    <phoneticPr fontId="1"/>
  </si>
  <si>
    <t>単位</t>
    <rPh sb="0" eb="2">
      <t>タンイ</t>
    </rPh>
    <phoneticPr fontId="1"/>
  </si>
  <si>
    <t>料金単価（円／税込）</t>
    <rPh sb="0" eb="2">
      <t>リョウキン</t>
    </rPh>
    <rPh sb="2" eb="4">
      <t>タンカ</t>
    </rPh>
    <rPh sb="5" eb="6">
      <t>エン</t>
    </rPh>
    <rPh sb="7" eb="9">
      <t>ゼイコミ</t>
    </rPh>
    <phoneticPr fontId="1"/>
  </si>
  <si>
    <t>需要家料金</t>
    <rPh sb="0" eb="3">
      <t>ジュヨウカ</t>
    </rPh>
    <rPh sb="3" eb="5">
      <t>リョウキン</t>
    </rPh>
    <phoneticPr fontId="1"/>
  </si>
  <si>
    <t>ひと月１契約につき</t>
    <rPh sb="2" eb="3">
      <t>ツキ</t>
    </rPh>
    <rPh sb="4" eb="6">
      <t>ケイヤク</t>
    </rPh>
    <phoneticPr fontId="1"/>
  </si>
  <si>
    <t>小型機器料金</t>
    <rPh sb="0" eb="2">
      <t>コガタ</t>
    </rPh>
    <rPh sb="2" eb="4">
      <t>キキ</t>
    </rPh>
    <rPh sb="4" eb="6">
      <t>リョウキン</t>
    </rPh>
    <phoneticPr fontId="1"/>
  </si>
  <si>
    <t>５０ＶＡまで</t>
    <phoneticPr fontId="1"/>
  </si>
  <si>
    <t>ひと月１機器につき</t>
    <rPh sb="2" eb="3">
      <t>ツキ</t>
    </rPh>
    <rPh sb="4" eb="6">
      <t>キキ</t>
    </rPh>
    <phoneticPr fontId="1"/>
  </si>
  <si>
    <t>電灯料金</t>
    <rPh sb="0" eb="2">
      <t>デントウ</t>
    </rPh>
    <rPh sb="2" eb="4">
      <t>リョウキン</t>
    </rPh>
    <phoneticPr fontId="1"/>
  </si>
  <si>
    <t>ひと月１灯につき</t>
    <rPh sb="2" eb="3">
      <t>ツキ</t>
    </rPh>
    <rPh sb="4" eb="5">
      <t>トウ</t>
    </rPh>
    <phoneticPr fontId="1"/>
  </si>
  <si>
    <t>予定使用電力量(kWh)</t>
    <phoneticPr fontId="1"/>
  </si>
  <si>
    <t>電気料金（円）</t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</si>
  <si>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</si>
  <si>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</si>
  <si>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</si>
  <si>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</si>
  <si>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</si>
  <si>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</si>
  <si>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</si>
  <si>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</si>
  <si>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</si>
  <si>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計</t>
    <rPh sb="0" eb="1">
      <t>ケイ</t>
    </rPh>
    <phoneticPr fontId="1"/>
  </si>
  <si>
    <t>一色団地配水池</t>
    <phoneticPr fontId="1"/>
  </si>
  <si>
    <t>5A</t>
    <phoneticPr fontId="1"/>
  </si>
  <si>
    <t>琴塚圧力測定所</t>
    <phoneticPr fontId="1"/>
  </si>
  <si>
    <t>予定使用電力量(kWh)</t>
    <phoneticPr fontId="1"/>
  </si>
  <si>
    <t>電気料金（円）</t>
    <phoneticPr fontId="1"/>
  </si>
  <si>
    <t>方県水源地</t>
    <phoneticPr fontId="1"/>
  </si>
  <si>
    <t>10A</t>
    <phoneticPr fontId="1"/>
  </si>
  <si>
    <t>黒野第2水源地</t>
    <phoneticPr fontId="1"/>
  </si>
  <si>
    <t>10A</t>
    <phoneticPr fontId="1"/>
  </si>
  <si>
    <t>日野第2水源地</t>
  </si>
  <si>
    <t>10A</t>
    <phoneticPr fontId="1"/>
  </si>
  <si>
    <t>則松加圧施設</t>
    <phoneticPr fontId="1"/>
  </si>
  <si>
    <t>加野団地加圧施設</t>
    <phoneticPr fontId="1"/>
  </si>
  <si>
    <t>見晴台加圧施設</t>
    <phoneticPr fontId="1"/>
  </si>
  <si>
    <t>予定使用電力量(kWh)</t>
    <phoneticPr fontId="1"/>
  </si>
  <si>
    <t>電気料金（円）</t>
    <phoneticPr fontId="1"/>
  </si>
  <si>
    <t>10kVA</t>
    <phoneticPr fontId="1"/>
  </si>
  <si>
    <t>電気料金（円）</t>
    <phoneticPr fontId="1"/>
  </si>
  <si>
    <t>三輪第2配水池</t>
    <phoneticPr fontId="1"/>
  </si>
  <si>
    <t>400VA</t>
    <phoneticPr fontId="1"/>
  </si>
  <si>
    <t>日野配水池</t>
    <phoneticPr fontId="1"/>
  </si>
  <si>
    <t>400VA</t>
    <phoneticPr fontId="1"/>
  </si>
  <si>
    <t>石谷配水池</t>
    <phoneticPr fontId="1"/>
  </si>
  <si>
    <t>黒野第２配水池</t>
    <phoneticPr fontId="1"/>
  </si>
  <si>
    <t>方県配水池</t>
    <phoneticPr fontId="1"/>
  </si>
  <si>
    <t>323VA</t>
    <phoneticPr fontId="1"/>
  </si>
  <si>
    <t>常磐配水池</t>
    <phoneticPr fontId="1"/>
  </si>
  <si>
    <t>322VA</t>
    <phoneticPr fontId="1"/>
  </si>
  <si>
    <t>見晴台配水池</t>
    <phoneticPr fontId="1"/>
  </si>
  <si>
    <t>310VA</t>
    <phoneticPr fontId="1"/>
  </si>
  <si>
    <t>長森南中学校</t>
    <phoneticPr fontId="1"/>
  </si>
  <si>
    <t>284VA</t>
    <phoneticPr fontId="1"/>
  </si>
  <si>
    <t>野土島公園</t>
    <phoneticPr fontId="1"/>
  </si>
  <si>
    <t>271VA</t>
    <phoneticPr fontId="1"/>
  </si>
  <si>
    <t>三輪第1配水池</t>
    <phoneticPr fontId="1"/>
  </si>
  <si>
    <t>243VA</t>
    <phoneticPr fontId="1"/>
  </si>
  <si>
    <t>上芥見第2配水池</t>
    <phoneticPr fontId="1"/>
  </si>
  <si>
    <t>215VA</t>
    <phoneticPr fontId="1"/>
  </si>
  <si>
    <t>芥見野村配水池</t>
    <phoneticPr fontId="1"/>
  </si>
  <si>
    <t>213VA</t>
    <phoneticPr fontId="1"/>
  </si>
  <si>
    <t>高天ヶ原配水池</t>
    <phoneticPr fontId="1"/>
  </si>
  <si>
    <t>213VA</t>
    <phoneticPr fontId="1"/>
  </si>
  <si>
    <t>網代北配水池</t>
    <phoneticPr fontId="1"/>
  </si>
  <si>
    <t>岩野田配水池</t>
    <phoneticPr fontId="1"/>
  </si>
  <si>
    <t>岩芥見配水池</t>
    <phoneticPr fontId="1"/>
  </si>
  <si>
    <t>133VA</t>
    <phoneticPr fontId="1"/>
  </si>
  <si>
    <t>西郷配水池</t>
    <phoneticPr fontId="1"/>
  </si>
  <si>
    <t>115VA</t>
    <phoneticPr fontId="1"/>
  </si>
  <si>
    <t>本荘中学校</t>
    <phoneticPr fontId="1"/>
  </si>
  <si>
    <t>60VA</t>
    <phoneticPr fontId="1"/>
  </si>
  <si>
    <t>上芥見第1配水池</t>
    <phoneticPr fontId="1"/>
  </si>
  <si>
    <t>52VA</t>
    <phoneticPr fontId="1"/>
  </si>
  <si>
    <t>上雛倉配水池</t>
    <phoneticPr fontId="1"/>
  </si>
  <si>
    <t>18VA</t>
    <phoneticPr fontId="1"/>
  </si>
  <si>
    <t>雄総殖産団地配水池</t>
    <phoneticPr fontId="1"/>
  </si>
  <si>
    <t>5VA</t>
    <phoneticPr fontId="1"/>
  </si>
  <si>
    <t>志段見配水池</t>
    <phoneticPr fontId="1"/>
  </si>
  <si>
    <t>1VA</t>
    <phoneticPr fontId="1"/>
  </si>
  <si>
    <t>低圧電力総計</t>
    <rPh sb="4" eb="6">
      <t>ソウケイ</t>
    </rPh>
    <phoneticPr fontId="1"/>
  </si>
  <si>
    <t>低圧電力総計＋低圧電灯総計</t>
    <phoneticPr fontId="1"/>
  </si>
  <si>
    <t>電気料金合計</t>
    <phoneticPr fontId="1"/>
  </si>
  <si>
    <t>５０ＶＡをこえ１００ＶＡまで</t>
    <phoneticPr fontId="1"/>
  </si>
  <si>
    <t>１００ＶＡをこえる１００ＶＡまでごとに</t>
    <phoneticPr fontId="1"/>
  </si>
  <si>
    <t>１０Ｗをこえ２０Ｗまで</t>
    <phoneticPr fontId="1"/>
  </si>
  <si>
    <t>№</t>
    <phoneticPr fontId="1"/>
  </si>
  <si>
    <t>№</t>
    <phoneticPr fontId="1"/>
  </si>
  <si>
    <t>施設名</t>
    <phoneticPr fontId="1"/>
  </si>
  <si>
    <t>契約容量</t>
    <rPh sb="0" eb="2">
      <t>ケイヤク</t>
    </rPh>
    <rPh sb="2" eb="4">
      <t>ヨウリョウ</t>
    </rPh>
    <phoneticPr fontId="1"/>
  </si>
  <si>
    <t>低圧電灯総計</t>
    <phoneticPr fontId="1"/>
  </si>
  <si>
    <t>従量電灯A総計</t>
    <phoneticPr fontId="1"/>
  </si>
  <si>
    <t>従量電灯B総計</t>
    <phoneticPr fontId="1"/>
  </si>
  <si>
    <t>定額電灯総計</t>
    <phoneticPr fontId="1"/>
  </si>
  <si>
    <t>低圧電力</t>
    <rPh sb="0" eb="2">
      <t>テイアツ</t>
    </rPh>
    <rPh sb="2" eb="4">
      <t>デンリョク</t>
    </rPh>
    <phoneticPr fontId="2"/>
  </si>
  <si>
    <t>低圧電灯</t>
    <rPh sb="0" eb="2">
      <t>テイアツ</t>
    </rPh>
    <rPh sb="2" eb="4">
      <t>デントウ</t>
    </rPh>
    <phoneticPr fontId="1"/>
  </si>
  <si>
    <t>従量電灯B</t>
    <phoneticPr fontId="1"/>
  </si>
  <si>
    <t>定額電灯</t>
    <phoneticPr fontId="1"/>
  </si>
  <si>
    <t>則武ポンプ場事務所</t>
    <rPh sb="0" eb="2">
      <t>ノリタケ</t>
    </rPh>
    <rPh sb="5" eb="6">
      <t>ジョウ</t>
    </rPh>
    <rPh sb="6" eb="8">
      <t>ジム</t>
    </rPh>
    <rPh sb="8" eb="9">
      <t>ショ</t>
    </rPh>
    <phoneticPr fontId="1"/>
  </si>
  <si>
    <t>4月</t>
  </si>
  <si>
    <t>従量電灯C</t>
    <rPh sb="0" eb="4">
      <t>ジュウリョウデントウ</t>
    </rPh>
    <phoneticPr fontId="1"/>
  </si>
  <si>
    <t>従量電灯C総計</t>
    <rPh sb="0" eb="4">
      <t>ジュウリョウデントウ</t>
    </rPh>
    <phoneticPr fontId="1"/>
  </si>
  <si>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1"/>
  </si>
  <si>
    <t>１　入札金額算定書は入札書に添付し、入札書に使用する印鑑で割印を行うこと。</t>
    <rPh sb="2" eb="4">
      <t>ニュウサツ</t>
    </rPh>
    <rPh sb="4" eb="6">
      <t>キンガク</t>
    </rPh>
    <rPh sb="6" eb="8">
      <t>サンテイ</t>
    </rPh>
    <rPh sb="8" eb="9">
      <t>ショ</t>
    </rPh>
    <rPh sb="10" eb="13">
      <t>ニュウサツショ</t>
    </rPh>
    <rPh sb="14" eb="16">
      <t>テンプ</t>
    </rPh>
    <rPh sb="18" eb="21">
      <t>ニュウサツショ</t>
    </rPh>
    <rPh sb="22" eb="24">
      <t>シヨウ</t>
    </rPh>
    <rPh sb="26" eb="28">
      <t>インカン</t>
    </rPh>
    <rPh sb="29" eb="30">
      <t>ワ</t>
    </rPh>
    <rPh sb="30" eb="31">
      <t>イン</t>
    </rPh>
    <rPh sb="32" eb="33">
      <t>オコナ</t>
    </rPh>
    <phoneticPr fontId="1"/>
  </si>
  <si>
    <t>芥見加野水源地</t>
  </si>
  <si>
    <t>20A</t>
  </si>
  <si>
    <t>一日市場水源地</t>
    <rPh sb="0" eb="2">
      <t>ツイタチ</t>
    </rPh>
    <rPh sb="2" eb="4">
      <t>シジョウ</t>
    </rPh>
    <rPh sb="4" eb="7">
      <t>スイゲンチ</t>
    </rPh>
    <phoneticPr fontId="2"/>
  </si>
  <si>
    <t>西郷第1水源地</t>
  </si>
  <si>
    <t>芥見西山加圧施設</t>
  </si>
  <si>
    <t>八幡洞加圧施設</t>
    <rPh sb="0" eb="2">
      <t>ハチマン</t>
    </rPh>
    <rPh sb="2" eb="3">
      <t>ホラ</t>
    </rPh>
    <rPh sb="3" eb="5">
      <t>カアツ</t>
    </rPh>
    <rPh sb="5" eb="7">
      <t>シセツ</t>
    </rPh>
    <phoneticPr fontId="16"/>
  </si>
  <si>
    <t>雄総第2配水池</t>
  </si>
  <si>
    <t>30A</t>
  </si>
  <si>
    <t>黒野第１配水池</t>
  </si>
  <si>
    <t>溝口倉庫</t>
  </si>
  <si>
    <t>粟野台加圧施設</t>
  </si>
  <si>
    <t>則武ポンプ場</t>
  </si>
  <si>
    <t>力率</t>
    <rPh sb="0" eb="2">
      <t>リキリツ</t>
    </rPh>
    <phoneticPr fontId="1"/>
  </si>
  <si>
    <t>割引（増）率</t>
    <rPh sb="0" eb="2">
      <t>ワリビキ</t>
    </rPh>
    <rPh sb="3" eb="4">
      <t>マシ</t>
    </rPh>
    <rPh sb="5" eb="6">
      <t>リツ</t>
    </rPh>
    <phoneticPr fontId="1"/>
  </si>
  <si>
    <t>割引（増）</t>
    <rPh sb="0" eb="2">
      <t>ワリビキ</t>
    </rPh>
    <rPh sb="3" eb="4">
      <t>マシ</t>
    </rPh>
    <phoneticPr fontId="1"/>
  </si>
  <si>
    <t>入札金額算定書3/3</t>
    <rPh sb="0" eb="2">
      <t>ニュウサツ</t>
    </rPh>
    <rPh sb="2" eb="4">
      <t>キンガク</t>
    </rPh>
    <rPh sb="4" eb="6">
      <t>サンテイ</t>
    </rPh>
    <rPh sb="6" eb="7">
      <t>ショ</t>
    </rPh>
    <phoneticPr fontId="1"/>
  </si>
  <si>
    <t>入札金額算定書2/3</t>
    <rPh sb="0" eb="2">
      <t>ニュウサツ</t>
    </rPh>
    <rPh sb="2" eb="4">
      <t>キンガク</t>
    </rPh>
    <rPh sb="4" eb="6">
      <t>サンテイ</t>
    </rPh>
    <rPh sb="6" eb="7">
      <t>ショ</t>
    </rPh>
    <phoneticPr fontId="2"/>
  </si>
  <si>
    <t>入札金額算定書１/3</t>
    <rPh sb="0" eb="2">
      <t>ニュウサツ</t>
    </rPh>
    <rPh sb="2" eb="4">
      <t>キンガク</t>
    </rPh>
    <rPh sb="4" eb="6">
      <t>サンテイ</t>
    </rPh>
    <rPh sb="6" eb="7">
      <t>ショ</t>
    </rPh>
    <phoneticPr fontId="2"/>
  </si>
  <si>
    <t>２　基本料金入札単価及び電力量料金入札単価に、１円未満の端数を含むことができる。</t>
    <rPh sb="2" eb="4">
      <t>キホン</t>
    </rPh>
    <rPh sb="4" eb="6">
      <t>リョウキン</t>
    </rPh>
    <rPh sb="6" eb="8">
      <t>ニュウサツ</t>
    </rPh>
    <rPh sb="8" eb="10">
      <t>タンカ</t>
    </rPh>
    <rPh sb="10" eb="11">
      <t>オヨ</t>
    </rPh>
    <rPh sb="12" eb="14">
      <t>デンリョク</t>
    </rPh>
    <rPh sb="14" eb="15">
      <t>リョウ</t>
    </rPh>
    <rPh sb="15" eb="17">
      <t>リョウキン</t>
    </rPh>
    <rPh sb="17" eb="19">
      <t>ニュウサツ</t>
    </rPh>
    <rPh sb="19" eb="21">
      <t>タンカ</t>
    </rPh>
    <rPh sb="24" eb="25">
      <t>エン</t>
    </rPh>
    <rPh sb="25" eb="27">
      <t>ミマン</t>
    </rPh>
    <rPh sb="28" eb="30">
      <t>ハスウ</t>
    </rPh>
    <rPh sb="31" eb="32">
      <t>フク</t>
    </rPh>
    <phoneticPr fontId="1"/>
  </si>
  <si>
    <t>１　太枠内に入札単価(税込)を記入すること。</t>
    <rPh sb="2" eb="3">
      <t>フトシ</t>
    </rPh>
    <rPh sb="3" eb="5">
      <t>ワクナイ</t>
    </rPh>
    <rPh sb="6" eb="8">
      <t>ニュウサツ</t>
    </rPh>
    <rPh sb="8" eb="10">
      <t>タンカ</t>
    </rPh>
    <rPh sb="10" eb="14">
      <t>ゼイコミ</t>
    </rPh>
    <rPh sb="15" eb="17">
      <t>キニュウ</t>
    </rPh>
    <phoneticPr fontId="1"/>
  </si>
  <si>
    <t>３　電力量料金入札単価には、燃料費調整単価及び再生可能エネルギー発電促進賦課金単価を含まない。</t>
    <rPh sb="2" eb="4">
      <t>デンリョク</t>
    </rPh>
    <rPh sb="4" eb="5">
      <t>リョウ</t>
    </rPh>
    <rPh sb="5" eb="7">
      <t>リョウキン</t>
    </rPh>
    <rPh sb="7" eb="9">
      <t>ニュウサツ</t>
    </rPh>
    <rPh sb="9" eb="11">
      <t>タンカ</t>
    </rPh>
    <rPh sb="14" eb="17">
      <t>ネンリョウヒ</t>
    </rPh>
    <rPh sb="17" eb="19">
      <t>チョウセイ</t>
    </rPh>
    <rPh sb="19" eb="21">
      <t>タンカ</t>
    </rPh>
    <rPh sb="21" eb="22">
      <t>オヨ</t>
    </rPh>
    <rPh sb="23" eb="25">
      <t>サイセイ</t>
    </rPh>
    <rPh sb="25" eb="27">
      <t>カノウ</t>
    </rPh>
    <rPh sb="32" eb="34">
      <t>ハツデン</t>
    </rPh>
    <rPh sb="34" eb="36">
      <t>ソクシン</t>
    </rPh>
    <rPh sb="36" eb="39">
      <t>フカキン</t>
    </rPh>
    <rPh sb="39" eb="41">
      <t>タンカ</t>
    </rPh>
    <rPh sb="42" eb="43">
      <t>フク</t>
    </rPh>
    <phoneticPr fontId="1"/>
  </si>
  <si>
    <t>2月</t>
    <rPh sb="1" eb="2">
      <t>ガツ</t>
    </rPh>
    <phoneticPr fontId="1"/>
  </si>
  <si>
    <t>3月</t>
  </si>
  <si>
    <r>
      <t>２　入札金額算定書</t>
    </r>
    <r>
      <rPr>
        <b/>
        <u/>
        <sz val="11"/>
        <rFont val="ＭＳ Ｐ明朝"/>
        <family val="1"/>
        <charset val="128"/>
      </rPr>
      <t>（ア）欄の電気料金総価（税抜）の金額</t>
    </r>
    <r>
      <rPr>
        <sz val="11"/>
        <rFont val="ＭＳ Ｐ明朝"/>
        <family val="1"/>
        <charset val="128"/>
      </rPr>
      <t>を入札書に記入すること。</t>
    </r>
    <rPh sb="2" eb="4">
      <t>ニュウサツ</t>
    </rPh>
    <rPh sb="4" eb="6">
      <t>キンガク</t>
    </rPh>
    <rPh sb="6" eb="8">
      <t>サンテイ</t>
    </rPh>
    <rPh sb="8" eb="9">
      <t>ショ</t>
    </rPh>
    <rPh sb="12" eb="13">
      <t>ラン</t>
    </rPh>
    <rPh sb="14" eb="16">
      <t>デンキ</t>
    </rPh>
    <rPh sb="16" eb="18">
      <t>リョウキン</t>
    </rPh>
    <rPh sb="18" eb="19">
      <t>ソウ</t>
    </rPh>
    <rPh sb="19" eb="20">
      <t>カ</t>
    </rPh>
    <rPh sb="21" eb="22">
      <t>ゼイ</t>
    </rPh>
    <rPh sb="22" eb="23">
      <t>ヌ</t>
    </rPh>
    <rPh sb="25" eb="27">
      <t>キンガク</t>
    </rPh>
    <rPh sb="28" eb="31">
      <t>ニュウサツショ</t>
    </rPh>
    <rPh sb="32" eb="3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</si>
</sst>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,##0.00_);[Red]\(#,##0.00\)"/>
    <numFmt numFmtId="177" formatCode="#,##0_);[Red]\(#,##0\)"/>
    <numFmt numFmtId="178" formatCode="0.00_ "/>
    <numFmt numFmtId="179" formatCode="General;\-General;0;@"/>
  </numFmts>
  <fonts count="18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theme="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</font>
    <font>
      <b/>
      <u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</borders>
  <cellStyleXfs count="16">
    <xf numFmtId="0" fontId="0" fillId="0" borderId="0"/>
    <xf numFmtId="38" fontId="3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245">
    <xf numFmtId="0" fontId="0" fillId="0" borderId="0" xfId="0"/>
    <xf numFmtId="0" fontId="4" fillId="2" borderId="0" xfId="0" applyFont="1" applyFill="1" applyProtection="1"/>
    <xf numFmtId="0" fontId="7" fillId="2" borderId="0" xfId="0" applyFont="1" applyFill="1" applyProtection="1"/>
    <xf numFmtId="0" fontId="4" fillId="2" borderId="0" xfId="6" applyFont="1" applyFill="1" applyProtection="1"/>
    <xf numFmtId="0" fontId="8" fillId="2" borderId="0" xfId="0" applyFont="1" applyFill="1" applyAlignment="1" applyProtection="1">
      <alignment horizontal="left"/>
    </xf>
    <xf numFmtId="40" fontId="10" fillId="2" borderId="0" xfId="1" applyNumberFormat="1" applyFont="1" applyFill="1" applyProtection="1"/>
    <xf numFmtId="0" fontId="6" fillId="0" borderId="1" xfId="8" applyFont="1" applyBorder="1" applyAlignment="1" applyProtection="1">
      <alignment horizontal="center" vertical="center" wrapText="1"/>
    </xf>
    <xf numFmtId="0" fontId="6" fillId="0" borderId="7" xfId="8" applyFont="1" applyBorder="1" applyAlignment="1" applyProtection="1">
      <alignment horizontal="center" vertical="center" wrapText="1"/>
    </xf>
    <xf numFmtId="0" fontId="9" fillId="0" borderId="2" xfId="8" applyFont="1" applyBorder="1" applyAlignment="1" applyProtection="1">
      <alignment horizontal="left" vertical="center" wrapText="1"/>
    </xf>
    <xf numFmtId="0" fontId="4" fillId="2" borderId="0" xfId="6" applyFont="1" applyFill="1" applyAlignment="1" applyProtection="1">
      <alignment vertical="center"/>
    </xf>
    <xf numFmtId="0" fontId="8" fillId="2" borderId="0" xfId="7" applyFont="1" applyFill="1" applyAlignment="1" applyProtection="1">
      <alignment horizontal="left" vertical="center"/>
    </xf>
    <xf numFmtId="0" fontId="8" fillId="2" borderId="0" xfId="6" applyFont="1" applyFill="1" applyAlignment="1" applyProtection="1">
      <alignment horizontal="left" vertical="center"/>
    </xf>
    <xf numFmtId="0" fontId="6" fillId="2" borderId="0" xfId="6" applyFont="1" applyFill="1" applyAlignment="1" applyProtection="1">
      <alignment vertical="center"/>
    </xf>
    <xf numFmtId="0" fontId="6" fillId="2" borderId="0" xfId="7" applyFont="1" applyFill="1" applyAlignment="1" applyProtection="1">
      <alignment horizontal="left" vertical="center"/>
    </xf>
    <xf numFmtId="0" fontId="4" fillId="2" borderId="29" xfId="0" applyFont="1" applyFill="1" applyBorder="1" applyAlignment="1" applyProtection="1">
      <alignment vertical="center"/>
    </xf>
    <xf numFmtId="0" fontId="11" fillId="2" borderId="0" xfId="6" applyFont="1" applyFill="1" applyProtection="1"/>
    <xf numFmtId="0" fontId="7" fillId="0" borderId="12" xfId="8" applyFont="1" applyBorder="1" applyAlignment="1" applyProtection="1">
      <alignment horizontal="right" vertical="center" wrapText="1"/>
      <protection locked="0"/>
    </xf>
    <xf numFmtId="0" fontId="7" fillId="0" borderId="23" xfId="8" applyFont="1" applyBorder="1" applyAlignment="1" applyProtection="1">
      <alignment horizontal="right" vertical="center" wrapText="1"/>
      <protection locked="0"/>
    </xf>
    <xf numFmtId="0" fontId="6" fillId="0" borderId="1" xfId="8" applyFont="1" applyBorder="1" applyAlignment="1" applyProtection="1">
      <alignment horizontal="left" vertical="center" wrapText="1"/>
    </xf>
    <xf numFmtId="0" fontId="6" fillId="0" borderId="2" xfId="8" applyFont="1" applyBorder="1" applyAlignment="1" applyProtection="1">
      <alignment horizontal="left" vertical="center" wrapText="1"/>
    </xf>
    <xf numFmtId="0" fontId="4" fillId="2" borderId="0" xfId="6" applyFont="1" applyFill="1" applyAlignment="1" applyProtection="1"/>
    <xf numFmtId="0" fontId="8" fillId="2" borderId="0" xfId="6" applyFont="1" applyFill="1" applyAlignment="1" applyProtection="1">
      <alignment horizontal="left"/>
    </xf>
    <xf numFmtId="0" fontId="8" fillId="2" borderId="0" xfId="8" applyFont="1" applyFill="1" applyAlignment="1" applyProtection="1">
      <alignment horizontal="left"/>
    </xf>
    <xf numFmtId="0" fontId="4" fillId="2" borderId="0" xfId="6" applyFont="1" applyFill="1" applyAlignment="1" applyProtection="1">
      <alignment horizontal="left"/>
    </xf>
    <xf numFmtId="0" fontId="4" fillId="2" borderId="3" xfId="6" applyFont="1" applyFill="1" applyBorder="1" applyAlignment="1" applyProtection="1">
      <alignment shrinkToFit="1"/>
    </xf>
    <xf numFmtId="0" fontId="4" fillId="2" borderId="1" xfId="6" applyFont="1" applyFill="1" applyBorder="1" applyAlignment="1" applyProtection="1">
      <alignment shrinkToFit="1"/>
    </xf>
    <xf numFmtId="0" fontId="4" fillId="2" borderId="0" xfId="6" applyFont="1" applyFill="1" applyBorder="1" applyAlignment="1" applyProtection="1"/>
    <xf numFmtId="0" fontId="3" fillId="0" borderId="0" xfId="8" applyBorder="1" applyAlignment="1"/>
    <xf numFmtId="0" fontId="4" fillId="2" borderId="0" xfId="6" applyFont="1" applyFill="1" applyBorder="1" applyProtection="1"/>
    <xf numFmtId="0" fontId="4" fillId="2" borderId="8" xfId="6" applyFont="1" applyFill="1" applyBorder="1" applyAlignment="1" applyProtection="1"/>
    <xf numFmtId="0" fontId="4" fillId="2" borderId="15" xfId="6" applyFont="1" applyFill="1" applyBorder="1" applyAlignment="1" applyProtection="1"/>
    <xf numFmtId="0" fontId="4" fillId="2" borderId="8" xfId="6" applyFont="1" applyFill="1" applyBorder="1" applyProtection="1"/>
    <xf numFmtId="0" fontId="4" fillId="2" borderId="15" xfId="6" applyFont="1" applyFill="1" applyBorder="1" applyProtection="1"/>
    <xf numFmtId="0" fontId="4" fillId="2" borderId="0" xfId="6" applyFont="1" applyFill="1" applyBorder="1" applyAlignment="1" applyProtection="1">
      <alignment shrinkToFit="1"/>
    </xf>
    <xf numFmtId="0" fontId="3" fillId="0" borderId="8" xfId="8" applyBorder="1" applyAlignment="1"/>
    <xf numFmtId="0" fontId="3" fillId="0" borderId="15" xfId="8" applyBorder="1" applyAlignment="1"/>
    <xf numFmtId="0" fontId="4" fillId="0" borderId="3" xfId="8" applyFont="1" applyFill="1" applyBorder="1" applyAlignment="1">
      <alignment shrinkToFit="1"/>
    </xf>
    <xf numFmtId="0" fontId="6" fillId="2" borderId="0" xfId="6" applyFont="1" applyFill="1" applyProtection="1"/>
    <xf numFmtId="0" fontId="4" fillId="0" borderId="1" xfId="8" applyFont="1" applyFill="1" applyBorder="1" applyAlignment="1">
      <alignment shrinkToFit="1"/>
    </xf>
    <xf numFmtId="0" fontId="6" fillId="2" borderId="0" xfId="6" applyFont="1" applyFill="1" applyAlignment="1" applyProtection="1">
      <alignment horizontal="left"/>
    </xf>
    <xf numFmtId="0" fontId="4" fillId="0" borderId="8" xfId="8" applyFont="1" applyFill="1" applyBorder="1" applyAlignment="1"/>
    <xf numFmtId="0" fontId="4" fillId="0" borderId="15" xfId="8" applyFont="1" applyFill="1" applyBorder="1" applyAlignment="1"/>
    <xf numFmtId="177" fontId="4" fillId="2" borderId="0" xfId="6" applyNumberFormat="1" applyFont="1" applyFill="1" applyProtection="1"/>
    <xf numFmtId="4" fontId="7" fillId="0" borderId="0" xfId="6" applyNumberFormat="1" applyFont="1" applyBorder="1" applyAlignment="1" applyProtection="1">
      <alignment horizontal="center" vertical="center" wrapText="1"/>
    </xf>
    <xf numFmtId="0" fontId="4" fillId="2" borderId="0" xfId="6" applyFont="1" applyFill="1" applyBorder="1" applyAlignment="1" applyProtection="1">
      <alignment horizontal="center" vertical="center"/>
    </xf>
    <xf numFmtId="177" fontId="4" fillId="2" borderId="0" xfId="9" applyNumberFormat="1" applyFont="1" applyFill="1" applyBorder="1" applyAlignment="1" applyProtection="1">
      <alignment horizontal="center"/>
    </xf>
    <xf numFmtId="177" fontId="4" fillId="2" borderId="0" xfId="9" applyNumberFormat="1" applyFont="1" applyFill="1" applyBorder="1" applyProtection="1"/>
    <xf numFmtId="0" fontId="4" fillId="2" borderId="0" xfId="8" applyFont="1" applyFill="1" applyAlignment="1" applyProtection="1"/>
    <xf numFmtId="0" fontId="12" fillId="2" borderId="0" xfId="6" applyFont="1" applyFill="1" applyProtection="1"/>
    <xf numFmtId="0" fontId="13" fillId="2" borderId="0" xfId="6" applyFont="1" applyFill="1" applyProtection="1"/>
    <xf numFmtId="0" fontId="13" fillId="2" borderId="0" xfId="6" applyFont="1" applyFill="1" applyBorder="1" applyAlignment="1" applyProtection="1"/>
    <xf numFmtId="0" fontId="4" fillId="2" borderId="0" xfId="0" applyFont="1" applyFill="1" applyBorder="1" applyAlignment="1" applyProtection="1">
      <alignment vertical="center"/>
    </xf>
    <xf numFmtId="177" fontId="7" fillId="2" borderId="0" xfId="0" applyNumberFormat="1" applyFont="1" applyFill="1" applyBorder="1" applyAlignment="1" applyProtection="1">
      <alignment vertical="center"/>
    </xf>
    <xf numFmtId="0" fontId="4" fillId="0" borderId="2" xfId="8" applyFont="1" applyFill="1" applyBorder="1" applyAlignment="1">
      <alignment shrinkToFit="1"/>
    </xf>
    <xf numFmtId="0" fontId="4" fillId="2" borderId="2" xfId="6" applyFont="1" applyFill="1" applyBorder="1" applyAlignment="1" applyProtection="1">
      <alignment horizontal="center" vertical="center"/>
    </xf>
    <xf numFmtId="0" fontId="4" fillId="2" borderId="3" xfId="6" applyFont="1" applyFill="1" applyBorder="1" applyAlignment="1" applyProtection="1">
      <alignment horizontal="center" vertical="center" shrinkToFit="1"/>
    </xf>
    <xf numFmtId="0" fontId="4" fillId="0" borderId="2" xfId="8" applyFont="1" applyFill="1" applyBorder="1" applyAlignment="1">
      <alignment horizontal="center" vertical="center"/>
    </xf>
    <xf numFmtId="0" fontId="4" fillId="0" borderId="3" xfId="8" applyFont="1" applyFill="1" applyBorder="1" applyAlignment="1">
      <alignment horizontal="center" vertical="center" shrinkToFit="1"/>
    </xf>
    <xf numFmtId="0" fontId="4" fillId="0" borderId="0" xfId="8" applyFont="1" applyFill="1" applyBorder="1" applyAlignment="1">
      <alignment shrinkToFit="1"/>
    </xf>
    <xf numFmtId="178" fontId="4" fillId="0" borderId="0" xfId="8" applyNumberFormat="1" applyFont="1" applyFill="1" applyBorder="1" applyAlignment="1"/>
    <xf numFmtId="4" fontId="7" fillId="2" borderId="0" xfId="6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2" xfId="0" applyFont="1" applyBorder="1" applyAlignment="1">
      <alignment vertical="center"/>
    </xf>
    <xf numFmtId="3" fontId="4" fillId="2" borderId="32" xfId="6" applyNumberFormat="1" applyFont="1" applyFill="1" applyBorder="1" applyAlignment="1" applyProtection="1">
      <protection hidden="1"/>
    </xf>
    <xf numFmtId="3" fontId="0" fillId="0" borderId="2" xfId="0" applyNumberFormat="1" applyBorder="1" applyAlignment="1" applyProtection="1">
      <alignment vertical="center"/>
      <protection hidden="1"/>
    </xf>
    <xf numFmtId="177" fontId="7" fillId="2" borderId="29" xfId="0" applyNumberFormat="1" applyFont="1" applyFill="1" applyBorder="1" applyAlignment="1" applyProtection="1">
      <alignment vertical="center"/>
      <protection hidden="1"/>
    </xf>
    <xf numFmtId="0" fontId="7" fillId="2" borderId="17" xfId="6" applyFont="1" applyFill="1" applyBorder="1" applyAlignment="1" applyProtection="1">
      <alignment horizontal="center" vertical="center"/>
      <protection hidden="1"/>
    </xf>
    <xf numFmtId="0" fontId="7" fillId="2" borderId="3" xfId="6" applyFont="1" applyFill="1" applyBorder="1" applyAlignment="1" applyProtection="1">
      <alignment horizontal="center" vertical="center" wrapText="1"/>
      <protection hidden="1"/>
    </xf>
    <xf numFmtId="0" fontId="7" fillId="2" borderId="3" xfId="6" applyFont="1" applyFill="1" applyBorder="1" applyAlignment="1" applyProtection="1">
      <alignment horizontal="center" vertical="center"/>
      <protection hidden="1"/>
    </xf>
    <xf numFmtId="0" fontId="7" fillId="2" borderId="4" xfId="6" applyFont="1" applyFill="1" applyBorder="1" applyAlignment="1" applyProtection="1">
      <alignment horizontal="center" vertical="center"/>
      <protection hidden="1"/>
    </xf>
    <xf numFmtId="0" fontId="7" fillId="2" borderId="6" xfId="6" applyFont="1" applyFill="1" applyBorder="1" applyAlignment="1" applyProtection="1">
      <alignment horizontal="center" vertical="center"/>
      <protection hidden="1"/>
    </xf>
    <xf numFmtId="0" fontId="7" fillId="2" borderId="26" xfId="6" applyFont="1" applyFill="1" applyBorder="1" applyAlignment="1" applyProtection="1">
      <alignment horizontal="center" vertical="center"/>
      <protection hidden="1"/>
    </xf>
    <xf numFmtId="0" fontId="7" fillId="2" borderId="8" xfId="6" applyFont="1" applyFill="1" applyBorder="1" applyAlignment="1" applyProtection="1">
      <alignment horizontal="center" vertical="center" wrapText="1"/>
      <protection hidden="1"/>
    </xf>
    <xf numFmtId="0" fontId="6" fillId="2" borderId="8" xfId="6" applyFont="1" applyFill="1" applyBorder="1" applyAlignment="1" applyProtection="1">
      <alignment horizontal="center" vertical="center" wrapText="1"/>
      <protection hidden="1"/>
    </xf>
    <xf numFmtId="0" fontId="7" fillId="2" borderId="18" xfId="6" applyFont="1" applyFill="1" applyBorder="1" applyAlignment="1" applyProtection="1">
      <alignment horizontal="center" vertical="center"/>
      <protection hidden="1"/>
    </xf>
    <xf numFmtId="0" fontId="7" fillId="2" borderId="15" xfId="6" applyFont="1" applyFill="1" applyBorder="1" applyAlignment="1" applyProtection="1">
      <alignment horizontal="center" vertical="center" wrapText="1"/>
      <protection hidden="1"/>
    </xf>
    <xf numFmtId="0" fontId="7" fillId="2" borderId="11" xfId="6" applyFont="1" applyFill="1" applyBorder="1" applyAlignment="1" applyProtection="1">
      <alignment horizontal="center" vertical="center"/>
      <protection hidden="1"/>
    </xf>
    <xf numFmtId="9" fontId="7" fillId="2" borderId="3" xfId="6" applyNumberFormat="1" applyFont="1" applyFill="1" applyBorder="1" applyAlignment="1" applyProtection="1">
      <alignment horizontal="right" vertical="center"/>
      <protection hidden="1"/>
    </xf>
    <xf numFmtId="0" fontId="7" fillId="2" borderId="5" xfId="6" applyFont="1" applyFill="1" applyBorder="1" applyAlignment="1" applyProtection="1">
      <alignment vertical="center"/>
      <protection hidden="1"/>
    </xf>
    <xf numFmtId="177" fontId="7" fillId="2" borderId="2" xfId="6" applyNumberFormat="1" applyFont="1" applyFill="1" applyBorder="1" applyAlignment="1" applyProtection="1">
      <alignment vertical="center"/>
      <protection hidden="1"/>
    </xf>
    <xf numFmtId="4" fontId="7" fillId="2" borderId="2" xfId="6" applyNumberFormat="1" applyFont="1" applyFill="1" applyBorder="1" applyAlignment="1" applyProtection="1">
      <alignment vertical="center"/>
      <protection hidden="1"/>
    </xf>
    <xf numFmtId="4" fontId="7" fillId="2" borderId="14" xfId="6" applyNumberFormat="1" applyFont="1" applyFill="1" applyBorder="1" applyAlignment="1" applyProtection="1">
      <alignment vertical="center"/>
      <protection hidden="1"/>
    </xf>
    <xf numFmtId="0" fontId="7" fillId="2" borderId="15" xfId="6" applyNumberFormat="1" applyFont="1" applyFill="1" applyBorder="1" applyAlignment="1" applyProtection="1">
      <alignment horizontal="right" vertical="center"/>
      <protection hidden="1"/>
    </xf>
    <xf numFmtId="0" fontId="7" fillId="2" borderId="19" xfId="6" applyFont="1" applyFill="1" applyBorder="1" applyAlignment="1" applyProtection="1">
      <alignment vertical="center"/>
      <protection hidden="1"/>
    </xf>
    <xf numFmtId="177" fontId="7" fillId="2" borderId="15" xfId="6" applyNumberFormat="1" applyFont="1" applyFill="1" applyBorder="1" applyAlignment="1" applyProtection="1">
      <alignment vertical="center"/>
      <protection hidden="1"/>
    </xf>
    <xf numFmtId="0" fontId="7" fillId="2" borderId="20" xfId="7" applyFont="1" applyFill="1" applyBorder="1" applyAlignment="1" applyProtection="1">
      <alignment horizontal="center" vertical="center"/>
      <protection hidden="1"/>
    </xf>
    <xf numFmtId="0" fontId="7" fillId="2" borderId="20" xfId="6" applyFont="1" applyFill="1" applyBorder="1" applyAlignment="1" applyProtection="1">
      <alignment horizontal="left" vertical="center"/>
      <protection hidden="1"/>
    </xf>
    <xf numFmtId="177" fontId="7" fillId="2" borderId="20" xfId="6" applyNumberFormat="1" applyFont="1" applyFill="1" applyBorder="1" applyAlignment="1" applyProtection="1">
      <alignment horizontal="right" vertical="center"/>
      <protection hidden="1"/>
    </xf>
    <xf numFmtId="4" fontId="7" fillId="2" borderId="21" xfId="6" applyNumberFormat="1" applyFont="1" applyFill="1" applyBorder="1" applyAlignment="1" applyProtection="1">
      <alignment horizontal="center" vertical="center"/>
      <protection hidden="1"/>
    </xf>
    <xf numFmtId="176" fontId="7" fillId="2" borderId="31" xfId="6" applyNumberFormat="1" applyFont="1" applyFill="1" applyBorder="1" applyAlignment="1" applyProtection="1">
      <alignment horizontal="right" vertical="center"/>
      <protection hidden="1"/>
    </xf>
    <xf numFmtId="0" fontId="7" fillId="2" borderId="22" xfId="6" applyFont="1" applyFill="1" applyBorder="1" applyAlignment="1" applyProtection="1">
      <alignment vertical="center"/>
      <protection hidden="1"/>
    </xf>
    <xf numFmtId="0" fontId="7" fillId="2" borderId="21" xfId="6" applyFont="1" applyFill="1" applyBorder="1" applyAlignment="1" applyProtection="1">
      <alignment vertical="center"/>
      <protection hidden="1"/>
    </xf>
    <xf numFmtId="177" fontId="7" fillId="2" borderId="28" xfId="6" applyNumberFormat="1" applyFont="1" applyFill="1" applyBorder="1" applyAlignment="1" applyProtection="1">
      <alignment horizontal="right" vertical="center"/>
      <protection hidden="1"/>
    </xf>
    <xf numFmtId="0" fontId="6" fillId="2" borderId="0" xfId="7" applyFont="1" applyFill="1" applyAlignment="1" applyProtection="1">
      <alignment horizontal="left" vertical="center"/>
      <protection hidden="1"/>
    </xf>
    <xf numFmtId="0" fontId="6" fillId="2" borderId="0" xfId="6" applyFont="1" applyFill="1" applyAlignment="1" applyProtection="1">
      <alignment horizontal="left" vertical="center"/>
      <protection hidden="1"/>
    </xf>
    <xf numFmtId="0" fontId="6" fillId="2" borderId="0" xfId="6" applyFont="1" applyFill="1" applyAlignment="1" applyProtection="1">
      <alignment vertic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177" fontId="7" fillId="2" borderId="0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top" wrapText="1"/>
      <protection hidden="1"/>
    </xf>
    <xf numFmtId="0" fontId="4" fillId="2" borderId="0" xfId="6" applyFont="1" applyFill="1" applyAlignment="1" applyProtection="1">
      <alignment vertical="center"/>
      <protection hidden="1"/>
    </xf>
    <xf numFmtId="0" fontId="4" fillId="2" borderId="0" xfId="6" applyFont="1" applyFill="1" applyProtection="1">
      <protection hidden="1"/>
    </xf>
    <xf numFmtId="0" fontId="4" fillId="2" borderId="0" xfId="6" applyFont="1" applyFill="1" applyAlignment="1" applyProtection="1">
      <protection hidden="1"/>
    </xf>
    <xf numFmtId="0" fontId="4" fillId="2" borderId="10" xfId="6" applyFont="1" applyFill="1" applyBorder="1" applyAlignment="1" applyProtection="1">
      <alignment horizontal="center" wrapText="1"/>
      <protection hidden="1"/>
    </xf>
    <xf numFmtId="0" fontId="4" fillId="2" borderId="32" xfId="9" applyNumberFormat="1" applyFont="1" applyFill="1" applyBorder="1" applyAlignment="1" applyProtection="1">
      <protection hidden="1"/>
    </xf>
    <xf numFmtId="0" fontId="4" fillId="2" borderId="2" xfId="9" applyNumberFormat="1" applyFont="1" applyFill="1" applyBorder="1" applyAlignment="1" applyProtection="1">
      <protection hidden="1"/>
    </xf>
    <xf numFmtId="177" fontId="4" fillId="2" borderId="2" xfId="9" applyNumberFormat="1" applyFont="1" applyFill="1" applyBorder="1" applyProtection="1">
      <protection hidden="1"/>
    </xf>
    <xf numFmtId="0" fontId="4" fillId="2" borderId="2" xfId="9" applyNumberFormat="1" applyFont="1" applyFill="1" applyBorder="1" applyProtection="1">
      <protection hidden="1"/>
    </xf>
    <xf numFmtId="3" fontId="4" fillId="2" borderId="32" xfId="9" applyNumberFormat="1" applyFont="1" applyFill="1" applyBorder="1" applyAlignment="1" applyProtection="1">
      <protection hidden="1"/>
    </xf>
    <xf numFmtId="3" fontId="4" fillId="2" borderId="2" xfId="9" applyNumberFormat="1" applyFont="1" applyFill="1" applyBorder="1" applyAlignment="1" applyProtection="1">
      <protection hidden="1"/>
    </xf>
    <xf numFmtId="0" fontId="4" fillId="2" borderId="45" xfId="9" applyNumberFormat="1" applyFont="1" applyFill="1" applyBorder="1" applyAlignment="1" applyProtection="1">
      <alignment horizontal="right"/>
      <protection hidden="1"/>
    </xf>
    <xf numFmtId="0" fontId="3" fillId="0" borderId="0" xfId="8" applyBorder="1" applyAlignment="1" applyProtection="1">
      <alignment horizontal="center" vertical="center"/>
      <protection hidden="1"/>
    </xf>
    <xf numFmtId="0" fontId="4" fillId="2" borderId="0" xfId="9" applyNumberFormat="1" applyFont="1" applyFill="1" applyBorder="1" applyAlignment="1" applyProtection="1">
      <alignment horizontal="right"/>
      <protection hidden="1"/>
    </xf>
    <xf numFmtId="0" fontId="3" fillId="0" borderId="0" xfId="8" applyBorder="1" applyAlignment="1" applyProtection="1">
      <alignment horizontal="right" vertical="center"/>
      <protection hidden="1"/>
    </xf>
    <xf numFmtId="0" fontId="4" fillId="2" borderId="0" xfId="6" applyFont="1" applyFill="1" applyBorder="1" applyProtection="1">
      <protection hidden="1"/>
    </xf>
    <xf numFmtId="0" fontId="3" fillId="0" borderId="35" xfId="8" applyBorder="1" applyAlignment="1" applyProtection="1">
      <alignment horizontal="center" vertical="center"/>
      <protection hidden="1"/>
    </xf>
    <xf numFmtId="0" fontId="4" fillId="2" borderId="35" xfId="9" applyNumberFormat="1" applyFont="1" applyFill="1" applyBorder="1" applyAlignment="1" applyProtection="1">
      <protection hidden="1"/>
    </xf>
    <xf numFmtId="0" fontId="4" fillId="2" borderId="35" xfId="9" applyNumberFormat="1" applyFont="1" applyFill="1" applyBorder="1" applyAlignment="1" applyProtection="1">
      <alignment horizontal="right"/>
      <protection hidden="1"/>
    </xf>
    <xf numFmtId="0" fontId="3" fillId="0" borderId="35" xfId="8" applyBorder="1" applyAlignment="1" applyProtection="1">
      <alignment horizontal="right" vertical="center"/>
      <protection hidden="1"/>
    </xf>
    <xf numFmtId="3" fontId="4" fillId="2" borderId="2" xfId="6" applyNumberFormat="1" applyFont="1" applyFill="1" applyBorder="1" applyAlignment="1" applyProtection="1">
      <protection hidden="1"/>
    </xf>
    <xf numFmtId="179" fontId="4" fillId="2" borderId="32" xfId="9" applyNumberFormat="1" applyFont="1" applyFill="1" applyBorder="1" applyAlignment="1" applyProtection="1">
      <protection hidden="1"/>
    </xf>
    <xf numFmtId="179" fontId="4" fillId="2" borderId="2" xfId="9" applyNumberFormat="1" applyFont="1" applyFill="1" applyBorder="1" applyAlignment="1" applyProtection="1">
      <protection hidden="1"/>
    </xf>
    <xf numFmtId="179" fontId="4" fillId="2" borderId="2" xfId="9" applyNumberFormat="1" applyFont="1" applyFill="1" applyBorder="1" applyProtection="1">
      <protection hidden="1"/>
    </xf>
    <xf numFmtId="0" fontId="4" fillId="2" borderId="0" xfId="6" applyFont="1" applyFill="1" applyBorder="1" applyAlignment="1" applyProtection="1">
      <protection hidden="1"/>
    </xf>
    <xf numFmtId="177" fontId="4" fillId="2" borderId="32" xfId="9" applyNumberFormat="1" applyFont="1" applyFill="1" applyBorder="1" applyAlignment="1" applyProtection="1">
      <protection hidden="1"/>
    </xf>
    <xf numFmtId="177" fontId="4" fillId="2" borderId="2" xfId="9" applyNumberFormat="1" applyFont="1" applyFill="1" applyBorder="1" applyAlignment="1" applyProtection="1">
      <protection hidden="1"/>
    </xf>
    <xf numFmtId="3" fontId="4" fillId="2" borderId="40" xfId="9" applyNumberFormat="1" applyFont="1" applyFill="1" applyBorder="1" applyAlignment="1" applyProtection="1">
      <alignment horizontal="right"/>
      <protection hidden="1"/>
    </xf>
    <xf numFmtId="3" fontId="4" fillId="2" borderId="45" xfId="9" applyNumberFormat="1" applyFont="1" applyFill="1" applyBorder="1" applyAlignment="1" applyProtection="1">
      <alignment horizontal="right"/>
      <protection hidden="1"/>
    </xf>
    <xf numFmtId="0" fontId="4" fillId="2" borderId="40" xfId="9" applyNumberFormat="1" applyFont="1" applyFill="1" applyBorder="1" applyAlignment="1" applyProtection="1">
      <alignment horizontal="right"/>
      <protection hidden="1"/>
    </xf>
    <xf numFmtId="177" fontId="7" fillId="2" borderId="21" xfId="6" applyNumberFormat="1" applyFont="1" applyFill="1" applyBorder="1" applyAlignment="1" applyProtection="1">
      <alignment horizontal="right" vertical="center"/>
      <protection hidden="1"/>
    </xf>
    <xf numFmtId="4" fontId="4" fillId="2" borderId="7" xfId="6" applyNumberFormat="1" applyFont="1" applyFill="1" applyBorder="1" applyProtection="1">
      <protection locked="0"/>
    </xf>
    <xf numFmtId="4" fontId="4" fillId="2" borderId="23" xfId="6" applyNumberFormat="1" applyFont="1" applyFill="1" applyBorder="1" applyProtection="1">
      <protection locked="0"/>
    </xf>
    <xf numFmtId="4" fontId="4" fillId="2" borderId="12" xfId="6" applyNumberFormat="1" applyFont="1" applyFill="1" applyBorder="1" applyProtection="1">
      <protection locked="0"/>
    </xf>
    <xf numFmtId="4" fontId="4" fillId="0" borderId="7" xfId="8" applyNumberFormat="1" applyFont="1" applyFill="1" applyBorder="1" applyAlignment="1" applyProtection="1">
      <protection locked="0"/>
    </xf>
    <xf numFmtId="4" fontId="4" fillId="0" borderId="12" xfId="8" applyNumberFormat="1" applyFont="1" applyFill="1" applyBorder="1" applyAlignment="1" applyProtection="1">
      <protection locked="0"/>
    </xf>
    <xf numFmtId="4" fontId="4" fillId="0" borderId="23" xfId="8" applyNumberFormat="1" applyFont="1" applyFill="1" applyBorder="1" applyAlignment="1" applyProtection="1">
      <protection locked="0"/>
    </xf>
    <xf numFmtId="177" fontId="4" fillId="0" borderId="36" xfId="9" applyNumberFormat="1" applyFont="1" applyFill="1" applyBorder="1" applyAlignment="1" applyProtection="1">
      <alignment horizontal="left" vertical="center"/>
    </xf>
    <xf numFmtId="0" fontId="0" fillId="0" borderId="36" xfId="0" applyFill="1" applyBorder="1" applyAlignment="1">
      <alignment horizontal="left" vertical="center"/>
    </xf>
    <xf numFmtId="177" fontId="7" fillId="2" borderId="3" xfId="6" applyNumberFormat="1" applyFont="1" applyFill="1" applyBorder="1" applyAlignment="1" applyProtection="1">
      <alignment horizontal="right" vertical="center"/>
      <protection hidden="1"/>
    </xf>
    <xf numFmtId="177" fontId="7" fillId="2" borderId="15" xfId="6" applyNumberFormat="1" applyFont="1" applyFill="1" applyBorder="1" applyAlignment="1" applyProtection="1">
      <alignment horizontal="right" vertical="center"/>
      <protection hidden="1"/>
    </xf>
    <xf numFmtId="0" fontId="7" fillId="2" borderId="13" xfId="6" applyFont="1" applyFill="1" applyBorder="1" applyAlignment="1" applyProtection="1">
      <alignment horizontal="center" vertical="center"/>
      <protection hidden="1"/>
    </xf>
    <xf numFmtId="0" fontId="7" fillId="2" borderId="16" xfId="6" applyFont="1" applyFill="1" applyBorder="1" applyAlignment="1" applyProtection="1">
      <alignment horizontal="center" vertical="center"/>
      <protection hidden="1"/>
    </xf>
    <xf numFmtId="0" fontId="7" fillId="2" borderId="24" xfId="6" applyFont="1" applyFill="1" applyBorder="1" applyAlignment="1" applyProtection="1">
      <alignment horizontal="center" vertical="center"/>
      <protection hidden="1"/>
    </xf>
    <xf numFmtId="0" fontId="7" fillId="2" borderId="25" xfId="6" applyFont="1" applyFill="1" applyBorder="1" applyAlignment="1" applyProtection="1">
      <alignment horizontal="center" vertical="center"/>
      <protection hidden="1"/>
    </xf>
    <xf numFmtId="0" fontId="7" fillId="2" borderId="9" xfId="6" applyFont="1" applyFill="1" applyBorder="1" applyAlignment="1" applyProtection="1">
      <alignment horizontal="center" vertical="center"/>
      <protection hidden="1"/>
    </xf>
    <xf numFmtId="0" fontId="7" fillId="2" borderId="27" xfId="6" applyFont="1" applyFill="1" applyBorder="1" applyAlignment="1" applyProtection="1">
      <alignment horizontal="center" vertical="center"/>
      <protection hidden="1"/>
    </xf>
    <xf numFmtId="0" fontId="7" fillId="2" borderId="10" xfId="6" applyFont="1" applyFill="1" applyBorder="1" applyAlignment="1" applyProtection="1">
      <alignment horizontal="center" vertical="center"/>
      <protection hidden="1"/>
    </xf>
    <xf numFmtId="3" fontId="7" fillId="2" borderId="17" xfId="6" applyNumberFormat="1" applyFont="1" applyFill="1" applyBorder="1" applyAlignment="1" applyProtection="1">
      <alignment horizontal="right" vertical="center"/>
      <protection hidden="1"/>
    </xf>
    <xf numFmtId="3" fontId="7" fillId="2" borderId="19" xfId="6" applyNumberFormat="1" applyFont="1" applyFill="1" applyBorder="1" applyAlignment="1" applyProtection="1">
      <alignment horizontal="right" vertical="center"/>
      <protection hidden="1"/>
    </xf>
    <xf numFmtId="176" fontId="7" fillId="2" borderId="6" xfId="6" applyNumberFormat="1" applyFont="1" applyFill="1" applyBorder="1" applyAlignment="1" applyProtection="1">
      <alignment horizontal="right" vertical="center"/>
      <protection hidden="1"/>
    </xf>
    <xf numFmtId="176" fontId="7" fillId="2" borderId="11" xfId="6" applyNumberFormat="1" applyFont="1" applyFill="1" applyBorder="1" applyAlignment="1" applyProtection="1">
      <alignment horizontal="right" vertical="center"/>
      <protection hidden="1"/>
    </xf>
    <xf numFmtId="4" fontId="7" fillId="2" borderId="3" xfId="6" applyNumberFormat="1" applyFont="1" applyFill="1" applyBorder="1" applyAlignment="1" applyProtection="1">
      <alignment horizontal="right" vertical="center"/>
      <protection hidden="1"/>
    </xf>
    <xf numFmtId="4" fontId="7" fillId="2" borderId="15" xfId="6" applyNumberFormat="1" applyFont="1" applyFill="1" applyBorder="1" applyAlignment="1" applyProtection="1">
      <alignment horizontal="right" vertical="center"/>
      <protection hidden="1"/>
    </xf>
    <xf numFmtId="4" fontId="7" fillId="2" borderId="6" xfId="6" applyNumberFormat="1" applyFont="1" applyFill="1" applyBorder="1" applyAlignment="1" applyProtection="1">
      <alignment horizontal="right" vertical="center"/>
      <protection hidden="1"/>
    </xf>
    <xf numFmtId="4" fontId="7" fillId="2" borderId="11" xfId="6" applyNumberFormat="1" applyFont="1" applyFill="1" applyBorder="1" applyAlignment="1" applyProtection="1">
      <alignment horizontal="right" vertical="center"/>
      <protection hidden="1"/>
    </xf>
    <xf numFmtId="0" fontId="7" fillId="2" borderId="8" xfId="7" applyFont="1" applyFill="1" applyBorder="1" applyAlignment="1" applyProtection="1">
      <alignment horizontal="center" vertical="center"/>
      <protection hidden="1"/>
    </xf>
    <xf numFmtId="0" fontId="7" fillId="2" borderId="15" xfId="7" applyFont="1" applyFill="1" applyBorder="1" applyAlignment="1" applyProtection="1">
      <alignment horizontal="center" vertical="center"/>
      <protection hidden="1"/>
    </xf>
    <xf numFmtId="0" fontId="7" fillId="2" borderId="3" xfId="6" applyFont="1" applyFill="1" applyBorder="1" applyAlignment="1" applyProtection="1">
      <alignment horizontal="left" vertical="center"/>
      <protection hidden="1"/>
    </xf>
    <xf numFmtId="0" fontId="7" fillId="2" borderId="15" xfId="6" applyFont="1" applyFill="1" applyBorder="1" applyAlignment="1" applyProtection="1">
      <alignment horizontal="left" vertical="center"/>
      <protection hidden="1"/>
    </xf>
    <xf numFmtId="0" fontId="7" fillId="2" borderId="30" xfId="7" applyFont="1" applyFill="1" applyBorder="1" applyAlignment="1" applyProtection="1">
      <alignment horizontal="center" vertical="center"/>
      <protection hidden="1"/>
    </xf>
    <xf numFmtId="0" fontId="7" fillId="2" borderId="3" xfId="7" applyFont="1" applyFill="1" applyBorder="1" applyAlignment="1" applyProtection="1">
      <alignment horizontal="center" vertical="center"/>
      <protection hidden="1"/>
    </xf>
    <xf numFmtId="0" fontId="7" fillId="2" borderId="3" xfId="6" applyFont="1" applyFill="1" applyBorder="1" applyAlignment="1" applyProtection="1">
      <alignment horizontal="left" vertical="center" shrinkToFit="1"/>
      <protection hidden="1"/>
    </xf>
    <xf numFmtId="0" fontId="7" fillId="2" borderId="15" xfId="6" applyFont="1" applyFill="1" applyBorder="1" applyAlignment="1" applyProtection="1">
      <alignment horizontal="left" vertical="center" shrinkToFit="1"/>
      <protection hidden="1"/>
    </xf>
    <xf numFmtId="0" fontId="6" fillId="2" borderId="0" xfId="6" applyFont="1" applyFill="1" applyBorder="1" applyAlignment="1" applyProtection="1">
      <alignment horizontal="center" vertical="center" shrinkToFit="1"/>
    </xf>
    <xf numFmtId="0" fontId="14" fillId="0" borderId="0" xfId="0" applyFont="1" applyBorder="1" applyAlignment="1">
      <alignment vertical="center" shrinkToFit="1"/>
    </xf>
    <xf numFmtId="0" fontId="7" fillId="2" borderId="3" xfId="6" applyFont="1" applyFill="1" applyBorder="1" applyAlignment="1" applyProtection="1">
      <alignment horizontal="center" vertical="center"/>
      <protection hidden="1"/>
    </xf>
    <xf numFmtId="0" fontId="7" fillId="2" borderId="8" xfId="6" applyFont="1" applyFill="1" applyBorder="1" applyAlignment="1" applyProtection="1">
      <alignment horizontal="center" vertical="center"/>
      <protection hidden="1"/>
    </xf>
    <xf numFmtId="0" fontId="7" fillId="2" borderId="15" xfId="6" applyFont="1" applyFill="1" applyBorder="1" applyAlignment="1" applyProtection="1">
      <alignment horizontal="center" vertical="center"/>
      <protection hidden="1"/>
    </xf>
    <xf numFmtId="0" fontId="7" fillId="2" borderId="1" xfId="6" applyFont="1" applyFill="1" applyBorder="1" applyAlignment="1" applyProtection="1">
      <alignment horizontal="center" vertical="center"/>
      <protection hidden="1"/>
    </xf>
    <xf numFmtId="0" fontId="6" fillId="0" borderId="2" xfId="8" applyFont="1" applyBorder="1" applyAlignment="1" applyProtection="1">
      <alignment horizontal="center" vertical="center" wrapText="1"/>
    </xf>
    <xf numFmtId="0" fontId="6" fillId="0" borderId="2" xfId="8" applyFont="1" applyBorder="1" applyAlignment="1" applyProtection="1">
      <alignment horizontal="left" vertical="center" wrapText="1"/>
    </xf>
    <xf numFmtId="0" fontId="0" fillId="0" borderId="0" xfId="0" applyBorder="1" applyAlignment="1">
      <alignment vertical="center" shrinkToFit="1"/>
    </xf>
    <xf numFmtId="177" fontId="4" fillId="2" borderId="0" xfId="9" applyNumberFormat="1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3" xfId="6" applyFont="1" applyBorder="1" applyAlignment="1" applyProtection="1">
      <alignment horizontal="center" vertical="center"/>
      <protection hidden="1"/>
    </xf>
    <xf numFmtId="0" fontId="3" fillId="0" borderId="15" xfId="8" applyBorder="1" applyAlignment="1" applyProtection="1">
      <alignment horizontal="center" vertical="center"/>
      <protection hidden="1"/>
    </xf>
    <xf numFmtId="0" fontId="7" fillId="2" borderId="4" xfId="6" applyFont="1" applyFill="1" applyBorder="1" applyAlignment="1" applyProtection="1">
      <alignment horizontal="center" vertical="center" shrinkToFit="1"/>
      <protection hidden="1"/>
    </xf>
    <xf numFmtId="0" fontId="3" fillId="0" borderId="37" xfId="8" applyBorder="1" applyAlignment="1" applyProtection="1">
      <alignment horizontal="center" vertical="center"/>
      <protection hidden="1"/>
    </xf>
    <xf numFmtId="0" fontId="7" fillId="2" borderId="6" xfId="6" applyFont="1" applyFill="1" applyBorder="1" applyAlignment="1" applyProtection="1">
      <alignment horizontal="center" vertical="center"/>
      <protection hidden="1"/>
    </xf>
    <xf numFmtId="0" fontId="3" fillId="0" borderId="11" xfId="8" applyBorder="1" applyAlignment="1" applyProtection="1">
      <alignment horizontal="center" vertical="center"/>
      <protection hidden="1"/>
    </xf>
    <xf numFmtId="3" fontId="4" fillId="2" borderId="3" xfId="6" applyNumberFormat="1" applyFont="1" applyFill="1" applyBorder="1" applyAlignment="1" applyProtection="1">
      <alignment horizontal="right" vertical="center"/>
      <protection hidden="1"/>
    </xf>
    <xf numFmtId="3" fontId="3" fillId="0" borderId="15" xfId="8" applyNumberFormat="1" applyBorder="1" applyAlignment="1" applyProtection="1">
      <alignment horizontal="right" vertical="center"/>
      <protection hidden="1"/>
    </xf>
    <xf numFmtId="0" fontId="3" fillId="0" borderId="18" xfId="8" applyBorder="1" applyAlignment="1" applyProtection="1">
      <alignment horizontal="center" vertical="center"/>
      <protection hidden="1"/>
    </xf>
    <xf numFmtId="0" fontId="3" fillId="0" borderId="34" xfId="8" applyBorder="1" applyAlignment="1" applyProtection="1">
      <alignment horizontal="center" vertical="center"/>
      <protection hidden="1"/>
    </xf>
    <xf numFmtId="0" fontId="4" fillId="0" borderId="49" xfId="6" applyFont="1" applyBorder="1" applyAlignment="1" applyProtection="1">
      <alignment horizontal="center" vertical="center"/>
      <protection hidden="1"/>
    </xf>
    <xf numFmtId="0" fontId="4" fillId="0" borderId="15" xfId="6" applyFont="1" applyBorder="1" applyAlignment="1" applyProtection="1">
      <alignment horizontal="center" vertical="center"/>
      <protection hidden="1"/>
    </xf>
    <xf numFmtId="0" fontId="7" fillId="2" borderId="49" xfId="6" applyFont="1" applyFill="1" applyBorder="1" applyAlignment="1" applyProtection="1">
      <alignment horizontal="center" vertical="center" shrinkToFit="1"/>
      <protection hidden="1"/>
    </xf>
    <xf numFmtId="0" fontId="7" fillId="2" borderId="15" xfId="6" applyFont="1" applyFill="1" applyBorder="1" applyAlignment="1" applyProtection="1">
      <alignment horizontal="center" vertical="center" shrinkToFit="1"/>
      <protection hidden="1"/>
    </xf>
    <xf numFmtId="0" fontId="7" fillId="2" borderId="50" xfId="6" applyFont="1" applyFill="1" applyBorder="1" applyAlignment="1" applyProtection="1">
      <alignment horizontal="center" vertical="center"/>
      <protection hidden="1"/>
    </xf>
    <xf numFmtId="0" fontId="7" fillId="2" borderId="39" xfId="6" applyFont="1" applyFill="1" applyBorder="1" applyAlignment="1" applyProtection="1">
      <alignment horizontal="center" vertical="center"/>
      <protection hidden="1"/>
    </xf>
    <xf numFmtId="0" fontId="4" fillId="2" borderId="51" xfId="9" applyNumberFormat="1" applyFont="1" applyFill="1" applyBorder="1" applyAlignment="1" applyProtection="1">
      <protection hidden="1"/>
    </xf>
    <xf numFmtId="0" fontId="0" fillId="0" borderId="43" xfId="0" applyBorder="1" applyAlignment="1" applyProtection="1">
      <protection hidden="1"/>
    </xf>
    <xf numFmtId="0" fontId="4" fillId="2" borderId="52" xfId="9" applyNumberFormat="1" applyFont="1" applyFill="1" applyBorder="1" applyAlignment="1" applyProtection="1">
      <protection hidden="1"/>
    </xf>
    <xf numFmtId="0" fontId="0" fillId="0" borderId="44" xfId="0" applyBorder="1" applyAlignment="1" applyProtection="1">
      <protection hidden="1"/>
    </xf>
    <xf numFmtId="0" fontId="7" fillId="2" borderId="11" xfId="6" applyFont="1" applyFill="1" applyBorder="1" applyAlignment="1" applyProtection="1">
      <alignment horizontal="center" vertical="center"/>
      <protection hidden="1"/>
    </xf>
    <xf numFmtId="0" fontId="4" fillId="0" borderId="3" xfId="8" applyFont="1" applyBorder="1" applyAlignment="1" applyProtection="1">
      <alignment horizontal="center" vertical="center"/>
      <protection hidden="1"/>
    </xf>
    <xf numFmtId="0" fontId="4" fillId="0" borderId="8" xfId="8" applyFont="1" applyBorder="1" applyAlignment="1" applyProtection="1">
      <alignment horizontal="center" vertical="center"/>
      <protection hidden="1"/>
    </xf>
    <xf numFmtId="0" fontId="4" fillId="0" borderId="15" xfId="8" applyFont="1" applyBorder="1" applyAlignment="1" applyProtection="1">
      <alignment horizontal="center" vertical="center"/>
      <protection hidden="1"/>
    </xf>
    <xf numFmtId="0" fontId="4" fillId="0" borderId="4" xfId="8" applyFont="1" applyBorder="1" applyAlignment="1" applyProtection="1">
      <alignment horizontal="center" vertical="center"/>
      <protection hidden="1"/>
    </xf>
    <xf numFmtId="0" fontId="4" fillId="0" borderId="18" xfId="8" applyFont="1" applyBorder="1" applyAlignment="1" applyProtection="1">
      <alignment horizontal="center" vertical="center"/>
      <protection hidden="1"/>
    </xf>
    <xf numFmtId="0" fontId="4" fillId="0" borderId="37" xfId="8" applyFont="1" applyBorder="1" applyAlignment="1" applyProtection="1">
      <alignment horizontal="center" vertical="center"/>
      <protection hidden="1"/>
    </xf>
    <xf numFmtId="0" fontId="4" fillId="2" borderId="33" xfId="6" applyFont="1" applyFill="1" applyBorder="1" applyAlignment="1" applyProtection="1">
      <alignment horizontal="center" vertical="center" wrapText="1"/>
      <protection hidden="1"/>
    </xf>
    <xf numFmtId="0" fontId="3" fillId="0" borderId="33" xfId="8" applyBorder="1" applyAlignment="1" applyProtection="1">
      <alignment horizontal="center" vertical="center" wrapText="1"/>
      <protection hidden="1"/>
    </xf>
    <xf numFmtId="0" fontId="3" fillId="0" borderId="9" xfId="8" applyBorder="1" applyAlignment="1" applyProtection="1">
      <alignment horizontal="center" vertical="center" wrapText="1"/>
      <protection hidden="1"/>
    </xf>
    <xf numFmtId="0" fontId="4" fillId="2" borderId="3" xfId="6" applyFont="1" applyFill="1" applyBorder="1" applyAlignment="1" applyProtection="1">
      <alignment horizontal="center" vertical="center" wrapText="1"/>
      <protection hidden="1"/>
    </xf>
    <xf numFmtId="0" fontId="3" fillId="0" borderId="8" xfId="8" applyBorder="1" applyAlignment="1" applyProtection="1">
      <alignment horizontal="center" vertical="center" wrapText="1"/>
      <protection hidden="1"/>
    </xf>
    <xf numFmtId="0" fontId="3" fillId="0" borderId="15" xfId="8" applyBorder="1" applyAlignment="1" applyProtection="1">
      <alignment vertical="center"/>
      <protection hidden="1"/>
    </xf>
    <xf numFmtId="0" fontId="4" fillId="2" borderId="16" xfId="6" applyFont="1" applyFill="1" applyBorder="1" applyAlignment="1" applyProtection="1">
      <alignment horizontal="center" vertical="center" wrapText="1"/>
      <protection hidden="1"/>
    </xf>
    <xf numFmtId="0" fontId="3" fillId="0" borderId="16" xfId="8" applyBorder="1" applyAlignment="1" applyProtection="1">
      <alignment horizontal="center" vertical="center" wrapText="1"/>
      <protection hidden="1"/>
    </xf>
    <xf numFmtId="0" fontId="3" fillId="0" borderId="32" xfId="8" applyBorder="1" applyAlignment="1" applyProtection="1">
      <alignment horizontal="center" vertical="center" wrapText="1"/>
      <protection hidden="1"/>
    </xf>
    <xf numFmtId="0" fontId="4" fillId="0" borderId="6" xfId="8" applyFont="1" applyBorder="1" applyAlignment="1" applyProtection="1">
      <alignment horizontal="center" vertical="center" shrinkToFit="1"/>
      <protection hidden="1"/>
    </xf>
    <xf numFmtId="0" fontId="4" fillId="0" borderId="34" xfId="0" applyFont="1" applyBorder="1" applyAlignment="1" applyProtection="1">
      <alignment shrinkToFit="1"/>
      <protection hidden="1"/>
    </xf>
    <xf numFmtId="0" fontId="4" fillId="0" borderId="11" xfId="0" applyFont="1" applyBorder="1" applyAlignment="1" applyProtection="1">
      <alignment shrinkToFit="1"/>
      <protection hidden="1"/>
    </xf>
    <xf numFmtId="0" fontId="7" fillId="2" borderId="3" xfId="6" applyFont="1" applyFill="1" applyBorder="1" applyAlignment="1" applyProtection="1">
      <alignment horizontal="center" vertical="center" shrinkToFit="1"/>
      <protection hidden="1"/>
    </xf>
    <xf numFmtId="0" fontId="7" fillId="2" borderId="38" xfId="6" applyFont="1" applyFill="1" applyBorder="1" applyAlignment="1" applyProtection="1">
      <alignment horizontal="center" vertical="center"/>
      <protection hidden="1"/>
    </xf>
    <xf numFmtId="0" fontId="4" fillId="2" borderId="41" xfId="9" applyNumberFormat="1" applyFont="1" applyFill="1" applyBorder="1" applyAlignment="1" applyProtection="1">
      <protection hidden="1"/>
    </xf>
    <xf numFmtId="0" fontId="4" fillId="2" borderId="42" xfId="9" applyNumberFormat="1" applyFont="1" applyFill="1" applyBorder="1" applyAlignment="1" applyProtection="1">
      <protection hidden="1"/>
    </xf>
    <xf numFmtId="4" fontId="11" fillId="0" borderId="0" xfId="6" applyNumberFormat="1" applyFont="1" applyBorder="1" applyAlignment="1" applyProtection="1">
      <alignment horizontal="right" vertical="center" wrapText="1"/>
    </xf>
    <xf numFmtId="0" fontId="4" fillId="0" borderId="1" xfId="8" applyFont="1" applyFill="1" applyBorder="1" applyAlignment="1">
      <alignment shrinkToFit="1"/>
    </xf>
    <xf numFmtId="0" fontId="3" fillId="0" borderId="32" xfId="8" applyBorder="1" applyAlignment="1">
      <alignment shrinkToFit="1"/>
    </xf>
    <xf numFmtId="0" fontId="3" fillId="0" borderId="32" xfId="8" applyBorder="1" applyAlignment="1"/>
    <xf numFmtId="0" fontId="4" fillId="2" borderId="1" xfId="6" applyFont="1" applyFill="1" applyBorder="1" applyAlignment="1" applyProtection="1">
      <alignment shrinkToFit="1"/>
    </xf>
    <xf numFmtId="0" fontId="4" fillId="0" borderId="1" xfId="8" applyFont="1" applyFill="1" applyBorder="1" applyAlignment="1">
      <alignment horizontal="center" vertical="center"/>
    </xf>
    <xf numFmtId="0" fontId="3" fillId="0" borderId="16" xfId="8" applyBorder="1" applyAlignment="1">
      <alignment horizontal="center" vertical="center"/>
    </xf>
    <xf numFmtId="0" fontId="3" fillId="0" borderId="32" xfId="8" applyBorder="1" applyAlignment="1">
      <alignment horizontal="center" vertical="center"/>
    </xf>
    <xf numFmtId="0" fontId="4" fillId="0" borderId="1" xfId="8" applyFont="1" applyFill="1" applyBorder="1" applyAlignment="1"/>
    <xf numFmtId="0" fontId="3" fillId="0" borderId="16" xfId="8" applyBorder="1" applyAlignment="1"/>
    <xf numFmtId="0" fontId="4" fillId="0" borderId="1" xfId="8" applyFont="1" applyBorder="1" applyAlignment="1">
      <alignment shrinkToFit="1"/>
    </xf>
    <xf numFmtId="0" fontId="4" fillId="2" borderId="2" xfId="6" applyFont="1" applyFill="1" applyBorder="1" applyAlignment="1" applyProtection="1"/>
    <xf numFmtId="0" fontId="3" fillId="0" borderId="2" xfId="8" applyBorder="1" applyAlignment="1"/>
    <xf numFmtId="0" fontId="4" fillId="2" borderId="1" xfId="6" applyFont="1" applyFill="1" applyBorder="1" applyAlignment="1" applyProtection="1">
      <alignment horizontal="center" vertical="center"/>
    </xf>
    <xf numFmtId="0" fontId="4" fillId="2" borderId="2" xfId="6" applyFont="1" applyFill="1" applyBorder="1" applyAlignment="1" applyProtection="1">
      <alignment shrinkToFit="1"/>
    </xf>
    <xf numFmtId="0" fontId="4" fillId="2" borderId="1" xfId="6" applyFont="1" applyFill="1" applyBorder="1" applyAlignment="1" applyProtection="1"/>
    <xf numFmtId="3" fontId="4" fillId="2" borderId="15" xfId="6" applyNumberFormat="1" applyFont="1" applyFill="1" applyBorder="1" applyAlignment="1" applyProtection="1">
      <alignment horizontal="right" vertical="center"/>
      <protection hidden="1"/>
    </xf>
    <xf numFmtId="3" fontId="4" fillId="2" borderId="49" xfId="6" applyNumberFormat="1" applyFont="1" applyFill="1" applyBorder="1" applyAlignment="1" applyProtection="1">
      <alignment horizontal="right" vertical="center"/>
      <protection hidden="1"/>
    </xf>
    <xf numFmtId="0" fontId="4" fillId="2" borderId="42" xfId="9" applyNumberFormat="1" applyFont="1" applyFill="1" applyBorder="1" applyAlignment="1" applyProtection="1">
      <alignment horizontal="right"/>
      <protection hidden="1"/>
    </xf>
    <xf numFmtId="0" fontId="0" fillId="0" borderId="44" xfId="0" applyBorder="1" applyAlignment="1" applyProtection="1">
      <alignment horizontal="right"/>
      <protection hidden="1"/>
    </xf>
    <xf numFmtId="0" fontId="4" fillId="2" borderId="52" xfId="9" applyNumberFormat="1" applyFont="1" applyFill="1" applyBorder="1" applyAlignment="1" applyProtection="1">
      <alignment horizontal="right"/>
      <protection hidden="1"/>
    </xf>
    <xf numFmtId="0" fontId="0" fillId="0" borderId="46" xfId="0" applyBorder="1" applyAlignment="1" applyProtection="1">
      <protection hidden="1"/>
    </xf>
    <xf numFmtId="0" fontId="0" fillId="0" borderId="46" xfId="0" applyBorder="1" applyAlignment="1" applyProtection="1">
      <alignment horizontal="right"/>
      <protection hidden="1"/>
    </xf>
    <xf numFmtId="3" fontId="4" fillId="2" borderId="8" xfId="6" applyNumberFormat="1" applyFont="1" applyFill="1" applyBorder="1" applyAlignment="1" applyProtection="1">
      <alignment horizontal="right" vertical="center"/>
      <protection hidden="1"/>
    </xf>
    <xf numFmtId="0" fontId="4" fillId="0" borderId="8" xfId="6" applyFont="1" applyBorder="1" applyAlignment="1" applyProtection="1">
      <alignment horizontal="center" vertical="center"/>
      <protection hidden="1"/>
    </xf>
    <xf numFmtId="0" fontId="7" fillId="2" borderId="8" xfId="6" applyFont="1" applyFill="1" applyBorder="1" applyAlignment="1" applyProtection="1">
      <alignment horizontal="center" vertical="center" shrinkToFit="1"/>
      <protection hidden="1"/>
    </xf>
    <xf numFmtId="0" fontId="7" fillId="2" borderId="47" xfId="6" applyFont="1" applyFill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protection hidden="1"/>
    </xf>
  </cellXfs>
  <cellStyles count="16">
    <cellStyle name="パーセント 2" xfId="4"/>
    <cellStyle name="桁区切り" xfId="1" builtinId="6"/>
    <cellStyle name="桁区切り 2" xfId="3"/>
    <cellStyle name="桁区切り 2 2" xfId="9"/>
    <cellStyle name="桁区切り 3" xfId="14"/>
    <cellStyle name="通貨 2" xfId="5"/>
    <cellStyle name="標準" xfId="0" builtinId="0"/>
    <cellStyle name="標準 2" xfId="2"/>
    <cellStyle name="標準 2 2" xfId="10"/>
    <cellStyle name="標準 2 2 2" xfId="6"/>
    <cellStyle name="標準 3" xfId="11"/>
    <cellStyle name="標準 4" xfId="7"/>
    <cellStyle name="標準 5" xfId="12"/>
    <cellStyle name="標準 6" xfId="13"/>
    <cellStyle name="標準 7" xfId="8"/>
    <cellStyle name="標準 8" xfId="15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1530350</xdr:colOff>
      <xdr:row>6</xdr:row>
      <xdr:rowOff>266700</xdr:rowOff>
    </xdr:from>
    <xdr:to>
      <xdr:col>2</xdr:col>
      <xdr:colOff>536575</xdr:colOff>
      <xdr:row>7</xdr:row>
      <xdr:rowOff>231775</xdr:rowOff>
    </xdr:to>
    <xdr:sp macro="" textlink="">
      <xdr:nvSpPr>
        <xdr:cNvPr id="2" name="テキスト ボックス 1"/>
        <xdr:cNvSpPr txBox="1"/>
      </xdr:nvSpPr>
      <xdr:spPr>
        <a:xfrm>
          <a:off x="2216150" y="1476375"/>
          <a:ext cx="55880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（ァ）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view="pageBreakPreview" zoomScaleNormal="100" zoomScaleSheetLayoutView="100" workbookViewId="0">
      <selection activeCell="E9" sqref="E9"/>
    </sheetView>
  </sheetViews>
  <sheetFormatPr defaultRowHeight="13.5"/>
  <cols>
    <col min="2" max="3" width="21.5" customWidth="1"/>
  </cols>
  <sheetData>
    <row r="1" spans="1:3" ht="17.25">
      <c r="A1" s="4" t="s">
        <v>196</v>
      </c>
    </row>
    <row r="2" spans="1:3">
      <c r="A2" s="61"/>
    </row>
    <row r="3" spans="1:3" ht="18.75" customHeight="1">
      <c r="B3" s="62" t="s">
        <v>28</v>
      </c>
      <c r="C3" s="64" t="str">
        <f>IF(OR('入札金額算定書（低圧電力）'!L$4=0,'入札金額算定書（低圧電力）'!L$5=0,'入札金額算定書（低圧電力）'!L$6=0),"未入力の項目有",'入札金額算定書（低圧電力）'!L60)</f>
        <v>未入力の項目有</v>
      </c>
    </row>
    <row r="4" spans="1:3" ht="18.75" customHeight="1">
      <c r="B4" s="62" t="s">
        <v>170</v>
      </c>
      <c r="C4" s="64" t="str">
        <f>IF(OR('入札金額算定書（低圧電灯）'!R3=0,'入札金額算定書（低圧電灯）'!R4=0,'入札金額算定書（低圧電灯）'!R8=0,'入札金額算定書（低圧電灯）'!R9=0,'入札金額算定書（低圧電灯）'!R10=0,'入札金額算定書（低圧電灯）'!R11=0,'入札金額算定書（低圧電灯）'!R12=0,'入札金額算定書（低圧電灯）'!R13=0,'入札金額算定書（低圧電灯）'!R14=0,'入札金額算定書（低圧電灯）'!R18=0,'入札金額算定書（低圧電灯）'!R19=0,'入札金額算定書（低圧電灯）'!R20=0,'入札金額算定書（低圧電灯）'!R21=0,'入札金額算定書（低圧電灯）'!R25=0,'入札金額算定書（低圧電灯）'!R26=0,'入札金額算定書（低圧電灯）'!R27=0,'入札金額算定書（低圧電灯）'!R28=0,'入札金額算定書（低圧電灯）'!R29=0),"未入力の項目有",'入札金額算定書（低圧電灯）'!R170)</f>
        <v>未入力の項目有</v>
      </c>
    </row>
    <row r="5" spans="1:3" ht="18.75" customHeight="1">
      <c r="B5" s="61"/>
    </row>
    <row r="6" spans="1:3" ht="18.75" customHeight="1" thickBot="1">
      <c r="B6" s="136" t="s">
        <v>156</v>
      </c>
      <c r="C6" s="137"/>
    </row>
    <row r="7" spans="1:3" ht="21.75" customHeight="1" thickBot="1">
      <c r="B7" s="14" t="s">
        <v>24</v>
      </c>
      <c r="C7" s="65">
        <f>IF(OR(C3="未入力の項目有",C4="未入力の項目有"),0,C3+C4)</f>
        <v>0</v>
      </c>
    </row>
    <row r="8" spans="1:3" ht="21.75" customHeight="1" thickBot="1">
      <c r="B8" s="14" t="s">
        <v>25</v>
      </c>
      <c r="C8" s="65">
        <f>C7-ROUNDDOWN(C7*10/110,0)</f>
        <v>0</v>
      </c>
    </row>
    <row r="11" spans="1:3">
      <c r="A11" s="1" t="s">
        <v>177</v>
      </c>
      <c r="B11" s="1"/>
    </row>
    <row r="12" spans="1:3">
      <c r="A12" s="1"/>
      <c r="B12" s="1" t="s">
        <v>178</v>
      </c>
    </row>
    <row r="13" spans="1:3">
      <c r="A13" s="1"/>
      <c r="B13" s="1" t="s">
        <v>202</v>
      </c>
    </row>
    <row r="14" spans="1:3">
      <c r="A14" s="1"/>
      <c r="B14" s="1"/>
    </row>
    <row r="15" spans="1:3">
      <c r="A15" s="1"/>
      <c r="B15" s="1"/>
    </row>
    <row r="16" spans="1:3">
      <c r="A16" s="1"/>
      <c r="B16" s="1"/>
    </row>
    <row r="17" spans="1:2">
      <c r="A17" s="13"/>
      <c r="B17" s="1"/>
    </row>
    <row r="18" spans="1:2">
      <c r="A18" s="9"/>
      <c r="B18" s="1"/>
    </row>
  </sheetData>
  <sheetProtection algorithmName="SHA-512" hashValue="Eoap32qkch67GdEbhT+Sy2IiYdZm95OzYQstlEyxSh0dVXZydfl5Z/fF2lQkuHhi4rV5+ewZrESotRrdR5SHPA==" saltValue="elQq630y6dBTyFd2NGkdFg==" spinCount="100000" sheet="1" objects="1" scenarios="1" selectLockedCells="1" selectUnlockedCells="1"/>
  <mergeCells count="1">
    <mergeCell ref="B6:C6"/>
  </mergeCells>
  <phoneticPr fontId="1"/>
  <conditionalFormatting sqref="C3:C4">
    <cfRule type="cellIs" dxfId="0" priority="1" operator="equal">
      <formula>"未入力の項目有"</formula>
    </cfRule>
  </conditionalFormatting>
  <pageMargins left="0.70866141732283472" right="0.70866141732283472" top="0.74803149606299213" bottom="0.74803149606299213" header="0.31496062992125984" footer="0.31496062992125984"/>
  <pageSetup paperSize="9" scale="1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5"/>
  <sheetViews>
    <sheetView showGridLines="0" showZeros="0" view="pageBreakPreview" zoomScale="85" zoomScaleNormal="75" zoomScaleSheetLayoutView="85" workbookViewId="0">
      <selection activeCell="K13" sqref="K13"/>
    </sheetView>
  </sheetViews>
  <sheetFormatPr defaultRowHeight="13.5"/>
  <cols>
    <col min="1" max="1" width="1.125" style="9" customWidth="1"/>
    <col min="2" max="2" width="4.75" style="9" customWidth="1"/>
    <col min="3" max="3" width="18.25" style="9" bestFit="1" customWidth="1"/>
    <col min="4" max="4" width="10" style="9" bestFit="1" customWidth="1"/>
    <col min="5" max="5" width="10" style="9" customWidth="1"/>
    <col min="6" max="7" width="17.25" style="9" customWidth="1"/>
    <col min="8" max="8" width="9.625" style="9" bestFit="1" customWidth="1"/>
    <col min="9" max="9" width="16.625" style="9" customWidth="1"/>
    <col min="10" max="10" width="17.25" style="9" customWidth="1"/>
    <col min="11" max="11" width="19.75" style="9" bestFit="1" customWidth="1"/>
    <col min="12" max="12" width="20.625" style="9" customWidth="1"/>
    <col min="13" max="13" width="4.125" style="9" customWidth="1"/>
    <col min="14" max="14" width="10" style="9" customWidth="1"/>
    <col min="15" max="15" width="9" style="9"/>
    <col min="16" max="17" width="10.625" style="9" customWidth="1"/>
    <col min="18" max="16384" width="9" style="9"/>
  </cols>
  <sheetData>
    <row r="1" spans="2:13" ht="17.25">
      <c r="B1" s="2"/>
      <c r="C1" s="11"/>
    </row>
    <row r="2" spans="2:13" ht="19.5" customHeight="1" thickBot="1">
      <c r="B2" s="4" t="s">
        <v>195</v>
      </c>
      <c r="C2" s="11"/>
      <c r="I2" s="15" t="s">
        <v>28</v>
      </c>
      <c r="J2" s="3"/>
      <c r="K2" s="3"/>
      <c r="L2" s="3"/>
    </row>
    <row r="3" spans="2:13" ht="20.100000000000001" customHeight="1" thickTop="1">
      <c r="B3" s="4" t="s">
        <v>169</v>
      </c>
      <c r="C3" s="11"/>
      <c r="D3" s="163"/>
      <c r="E3" s="163"/>
      <c r="F3" s="163"/>
      <c r="G3" s="60"/>
      <c r="I3" s="169" t="s">
        <v>1</v>
      </c>
      <c r="J3" s="169"/>
      <c r="K3" s="6" t="s">
        <v>2</v>
      </c>
      <c r="L3" s="7" t="s">
        <v>7</v>
      </c>
    </row>
    <row r="4" spans="2:13" ht="20.100000000000001" customHeight="1">
      <c r="B4" s="10"/>
      <c r="C4" s="11"/>
      <c r="D4" s="163"/>
      <c r="E4" s="163"/>
      <c r="F4" s="171"/>
      <c r="G4" s="60"/>
      <c r="I4" s="170" t="s">
        <v>22</v>
      </c>
      <c r="J4" s="170"/>
      <c r="K4" s="18" t="s">
        <v>5</v>
      </c>
      <c r="L4" s="16"/>
    </row>
    <row r="5" spans="2:13" ht="20.100000000000001" customHeight="1">
      <c r="B5" s="10"/>
      <c r="C5" s="11"/>
      <c r="D5" s="163"/>
      <c r="E5" s="163"/>
      <c r="F5" s="164"/>
      <c r="G5" s="60"/>
      <c r="I5" s="170" t="s">
        <v>23</v>
      </c>
      <c r="J5" s="19" t="s">
        <v>27</v>
      </c>
      <c r="K5" s="18" t="s">
        <v>6</v>
      </c>
      <c r="L5" s="16"/>
    </row>
    <row r="6" spans="2:13" ht="20.100000000000001" customHeight="1" thickBot="1">
      <c r="B6" s="10"/>
      <c r="C6" s="11"/>
      <c r="D6" s="163"/>
      <c r="E6" s="163"/>
      <c r="F6" s="163"/>
      <c r="G6" s="60"/>
      <c r="I6" s="170"/>
      <c r="J6" s="8" t="s">
        <v>4</v>
      </c>
      <c r="K6" s="18" t="s">
        <v>6</v>
      </c>
      <c r="L6" s="17"/>
    </row>
    <row r="7" spans="2:13" ht="20.100000000000001" customHeight="1" thickTop="1">
      <c r="B7" s="10"/>
      <c r="C7" s="11"/>
    </row>
    <row r="8" spans="2:13" ht="16.5" customHeight="1">
      <c r="B8" s="160" t="s">
        <v>161</v>
      </c>
      <c r="C8" s="165" t="s">
        <v>8</v>
      </c>
      <c r="D8" s="168" t="s">
        <v>0</v>
      </c>
      <c r="E8" s="141"/>
      <c r="F8" s="141"/>
      <c r="G8" s="142"/>
      <c r="H8" s="140" t="s">
        <v>9</v>
      </c>
      <c r="I8" s="141"/>
      <c r="J8" s="141"/>
      <c r="K8" s="142"/>
      <c r="L8" s="66" t="s">
        <v>26</v>
      </c>
      <c r="M8" s="12"/>
    </row>
    <row r="9" spans="2:13" ht="16.5" customHeight="1">
      <c r="B9" s="155"/>
      <c r="C9" s="166"/>
      <c r="D9" s="67" t="s">
        <v>3</v>
      </c>
      <c r="E9" s="67" t="s">
        <v>191</v>
      </c>
      <c r="F9" s="68" t="s">
        <v>14</v>
      </c>
      <c r="G9" s="69" t="s">
        <v>10</v>
      </c>
      <c r="H9" s="143" t="s">
        <v>11</v>
      </c>
      <c r="I9" s="144"/>
      <c r="J9" s="67" t="s">
        <v>15</v>
      </c>
      <c r="K9" s="70" t="s">
        <v>12</v>
      </c>
      <c r="L9" s="71" t="s">
        <v>16</v>
      </c>
      <c r="M9" s="12"/>
    </row>
    <row r="10" spans="2:13" ht="28.5" customHeight="1">
      <c r="B10" s="156"/>
      <c r="C10" s="167"/>
      <c r="D10" s="72" t="s">
        <v>17</v>
      </c>
      <c r="E10" s="73" t="s">
        <v>193</v>
      </c>
      <c r="F10" s="72" t="s">
        <v>18</v>
      </c>
      <c r="G10" s="74" t="s">
        <v>19</v>
      </c>
      <c r="H10" s="145" t="s">
        <v>20</v>
      </c>
      <c r="I10" s="146"/>
      <c r="J10" s="75" t="s">
        <v>21</v>
      </c>
      <c r="K10" s="76" t="s">
        <v>19</v>
      </c>
      <c r="L10" s="71" t="s">
        <v>19</v>
      </c>
      <c r="M10" s="12"/>
    </row>
    <row r="11" spans="2:13" ht="19.5" customHeight="1">
      <c r="B11" s="160">
        <v>1</v>
      </c>
      <c r="C11" s="157" t="s">
        <v>46</v>
      </c>
      <c r="D11" s="138">
        <v>47</v>
      </c>
      <c r="E11" s="77">
        <v>0.8</v>
      </c>
      <c r="F11" s="151">
        <f>$L$4</f>
        <v>0</v>
      </c>
      <c r="G11" s="153">
        <f>ROUND(D11*F11*E12,2)*12</f>
        <v>0</v>
      </c>
      <c r="H11" s="78" t="s">
        <v>44</v>
      </c>
      <c r="I11" s="79">
        <v>110</v>
      </c>
      <c r="J11" s="80">
        <f t="shared" ref="J11" si="0">$L$5</f>
        <v>0</v>
      </c>
      <c r="K11" s="81">
        <f>ROUND(I11*J11,2)</f>
        <v>0</v>
      </c>
      <c r="L11" s="147">
        <f>INT(G11+SUM(K11:K12))</f>
        <v>0</v>
      </c>
      <c r="M11" s="12"/>
    </row>
    <row r="12" spans="2:13" ht="19.5" customHeight="1">
      <c r="B12" s="156"/>
      <c r="C12" s="158"/>
      <c r="D12" s="139"/>
      <c r="E12" s="82">
        <v>1.05</v>
      </c>
      <c r="F12" s="152"/>
      <c r="G12" s="154"/>
      <c r="H12" s="78" t="s">
        <v>45</v>
      </c>
      <c r="I12" s="79">
        <v>350</v>
      </c>
      <c r="J12" s="80">
        <f t="shared" ref="J12" si="1">$L$6</f>
        <v>0</v>
      </c>
      <c r="K12" s="81">
        <f t="shared" ref="K12:K34" si="2">ROUND(I12*J12,2)</f>
        <v>0</v>
      </c>
      <c r="L12" s="148"/>
      <c r="M12" s="12"/>
    </row>
    <row r="13" spans="2:13" ht="19.5" customHeight="1">
      <c r="B13" s="160">
        <v>2</v>
      </c>
      <c r="C13" s="157" t="s">
        <v>37</v>
      </c>
      <c r="D13" s="138">
        <v>46</v>
      </c>
      <c r="E13" s="77">
        <v>0.9</v>
      </c>
      <c r="F13" s="151">
        <f>$L$4</f>
        <v>0</v>
      </c>
      <c r="G13" s="153">
        <f t="shared" ref="G13" si="3">ROUND(D13*F13*E14,2)*12</f>
        <v>0</v>
      </c>
      <c r="H13" s="78" t="s">
        <v>44</v>
      </c>
      <c r="I13" s="79">
        <v>28000</v>
      </c>
      <c r="J13" s="80">
        <f t="shared" ref="J13" si="4">$L$5</f>
        <v>0</v>
      </c>
      <c r="K13" s="81">
        <f t="shared" si="2"/>
        <v>0</v>
      </c>
      <c r="L13" s="147">
        <f>INT(G13+SUM(K13:K14))</f>
        <v>0</v>
      </c>
      <c r="M13" s="12"/>
    </row>
    <row r="14" spans="2:13" ht="19.5" customHeight="1">
      <c r="B14" s="156"/>
      <c r="C14" s="158"/>
      <c r="D14" s="139"/>
      <c r="E14" s="82">
        <v>0.95</v>
      </c>
      <c r="F14" s="152"/>
      <c r="G14" s="154"/>
      <c r="H14" s="78" t="s">
        <v>45</v>
      </c>
      <c r="I14" s="79">
        <v>83000</v>
      </c>
      <c r="J14" s="80">
        <f t="shared" ref="J14" si="5">$L$6</f>
        <v>0</v>
      </c>
      <c r="K14" s="81">
        <f t="shared" si="2"/>
        <v>0</v>
      </c>
      <c r="L14" s="148"/>
      <c r="M14" s="12"/>
    </row>
    <row r="15" spans="2:13" ht="19.5" customHeight="1">
      <c r="B15" s="160">
        <v>3</v>
      </c>
      <c r="C15" s="157" t="s">
        <v>47</v>
      </c>
      <c r="D15" s="138">
        <v>43</v>
      </c>
      <c r="E15" s="77">
        <v>0.9</v>
      </c>
      <c r="F15" s="151">
        <f>$L$4</f>
        <v>0</v>
      </c>
      <c r="G15" s="153">
        <f t="shared" ref="G15" si="6">ROUND(D15*F15*E16,2)*12</f>
        <v>0</v>
      </c>
      <c r="H15" s="78" t="s">
        <v>44</v>
      </c>
      <c r="I15" s="79">
        <v>41000</v>
      </c>
      <c r="J15" s="80">
        <f t="shared" ref="J15" si="7">$L$5</f>
        <v>0</v>
      </c>
      <c r="K15" s="81">
        <f t="shared" si="2"/>
        <v>0</v>
      </c>
      <c r="L15" s="147">
        <f>INT(G15+SUM(K15:K16))</f>
        <v>0</v>
      </c>
      <c r="M15" s="12"/>
    </row>
    <row r="16" spans="2:13" ht="19.5" customHeight="1">
      <c r="B16" s="156"/>
      <c r="C16" s="158"/>
      <c r="D16" s="139"/>
      <c r="E16" s="82">
        <v>0.95</v>
      </c>
      <c r="F16" s="152"/>
      <c r="G16" s="154"/>
      <c r="H16" s="78" t="s">
        <v>45</v>
      </c>
      <c r="I16" s="79">
        <v>130000</v>
      </c>
      <c r="J16" s="80">
        <f t="shared" ref="J16" si="8">$L$6</f>
        <v>0</v>
      </c>
      <c r="K16" s="81">
        <f t="shared" si="2"/>
        <v>0</v>
      </c>
      <c r="L16" s="148"/>
      <c r="M16" s="12"/>
    </row>
    <row r="17" spans="2:13" ht="19.5" customHeight="1">
      <c r="B17" s="160">
        <v>4</v>
      </c>
      <c r="C17" s="157" t="s">
        <v>36</v>
      </c>
      <c r="D17" s="138">
        <v>41</v>
      </c>
      <c r="E17" s="77">
        <v>0.9</v>
      </c>
      <c r="F17" s="151">
        <f>$L$4</f>
        <v>0</v>
      </c>
      <c r="G17" s="153">
        <f t="shared" ref="G17" si="9">ROUND(D17*F17*E18,2)*12</f>
        <v>0</v>
      </c>
      <c r="H17" s="78" t="s">
        <v>44</v>
      </c>
      <c r="I17" s="79">
        <v>22000</v>
      </c>
      <c r="J17" s="80">
        <f t="shared" ref="J17" si="10">$L$5</f>
        <v>0</v>
      </c>
      <c r="K17" s="81">
        <f t="shared" si="2"/>
        <v>0</v>
      </c>
      <c r="L17" s="147">
        <f>INT(G17+SUM(K17:K18))</f>
        <v>0</v>
      </c>
      <c r="M17" s="12"/>
    </row>
    <row r="18" spans="2:13" ht="19.5" customHeight="1">
      <c r="B18" s="156"/>
      <c r="C18" s="158"/>
      <c r="D18" s="139"/>
      <c r="E18" s="82">
        <v>0.95</v>
      </c>
      <c r="F18" s="152"/>
      <c r="G18" s="154"/>
      <c r="H18" s="78" t="s">
        <v>45</v>
      </c>
      <c r="I18" s="79">
        <v>92000</v>
      </c>
      <c r="J18" s="80">
        <f t="shared" ref="J18" si="11">$L$6</f>
        <v>0</v>
      </c>
      <c r="K18" s="81">
        <f t="shared" si="2"/>
        <v>0</v>
      </c>
      <c r="L18" s="148"/>
      <c r="M18" s="12"/>
    </row>
    <row r="19" spans="2:13" ht="19.5" customHeight="1">
      <c r="B19" s="160">
        <v>5</v>
      </c>
      <c r="C19" s="157" t="s">
        <v>48</v>
      </c>
      <c r="D19" s="138">
        <v>36</v>
      </c>
      <c r="E19" s="77">
        <v>0.9</v>
      </c>
      <c r="F19" s="151">
        <f>$L$4</f>
        <v>0</v>
      </c>
      <c r="G19" s="153">
        <f t="shared" ref="G19" si="12">ROUND(D19*F19*E20,2)*12</f>
        <v>0</v>
      </c>
      <c r="H19" s="78" t="s">
        <v>44</v>
      </c>
      <c r="I19" s="79">
        <v>68000</v>
      </c>
      <c r="J19" s="80">
        <f t="shared" ref="J19" si="13">$L$5</f>
        <v>0</v>
      </c>
      <c r="K19" s="81">
        <f t="shared" si="2"/>
        <v>0</v>
      </c>
      <c r="L19" s="147">
        <f>INT(G19+SUM(K19:K20))</f>
        <v>0</v>
      </c>
      <c r="M19" s="12"/>
    </row>
    <row r="20" spans="2:13" ht="19.5" customHeight="1">
      <c r="B20" s="156"/>
      <c r="C20" s="158"/>
      <c r="D20" s="139"/>
      <c r="E20" s="82">
        <v>0.95</v>
      </c>
      <c r="F20" s="152"/>
      <c r="G20" s="154"/>
      <c r="H20" s="78" t="s">
        <v>45</v>
      </c>
      <c r="I20" s="79">
        <v>200000</v>
      </c>
      <c r="J20" s="80">
        <f t="shared" ref="J20" si="14">$L$6</f>
        <v>0</v>
      </c>
      <c r="K20" s="81">
        <f t="shared" si="2"/>
        <v>0</v>
      </c>
      <c r="L20" s="148"/>
      <c r="M20" s="12"/>
    </row>
    <row r="21" spans="2:13" ht="19.5" customHeight="1">
      <c r="B21" s="160">
        <v>6</v>
      </c>
      <c r="C21" s="157" t="s">
        <v>49</v>
      </c>
      <c r="D21" s="138">
        <v>34</v>
      </c>
      <c r="E21" s="77">
        <v>0.9</v>
      </c>
      <c r="F21" s="151">
        <f>$L$4</f>
        <v>0</v>
      </c>
      <c r="G21" s="153">
        <f t="shared" ref="G21" si="15">ROUND(D21*F21*E22,2)*12</f>
        <v>0</v>
      </c>
      <c r="H21" s="78" t="s">
        <v>44</v>
      </c>
      <c r="I21" s="79">
        <v>34000</v>
      </c>
      <c r="J21" s="80">
        <f t="shared" ref="J21" si="16">$L$5</f>
        <v>0</v>
      </c>
      <c r="K21" s="81">
        <f t="shared" si="2"/>
        <v>0</v>
      </c>
      <c r="L21" s="147">
        <f>INT(G21+SUM(K21:K22))</f>
        <v>0</v>
      </c>
      <c r="M21" s="12"/>
    </row>
    <row r="22" spans="2:13" ht="19.5" customHeight="1">
      <c r="B22" s="156"/>
      <c r="C22" s="158"/>
      <c r="D22" s="139"/>
      <c r="E22" s="82">
        <v>0.95</v>
      </c>
      <c r="F22" s="152"/>
      <c r="G22" s="154"/>
      <c r="H22" s="78" t="s">
        <v>45</v>
      </c>
      <c r="I22" s="79">
        <v>120000</v>
      </c>
      <c r="J22" s="80">
        <f t="shared" ref="J22" si="17">$L$6</f>
        <v>0</v>
      </c>
      <c r="K22" s="81">
        <f t="shared" si="2"/>
        <v>0</v>
      </c>
      <c r="L22" s="148"/>
      <c r="M22" s="12"/>
    </row>
    <row r="23" spans="2:13" ht="19.5" customHeight="1">
      <c r="B23" s="160">
        <v>7</v>
      </c>
      <c r="C23" s="157" t="s">
        <v>50</v>
      </c>
      <c r="D23" s="138">
        <v>24</v>
      </c>
      <c r="E23" s="77">
        <v>0.9</v>
      </c>
      <c r="F23" s="151">
        <f>$L$4</f>
        <v>0</v>
      </c>
      <c r="G23" s="153">
        <f t="shared" ref="G23" si="18">ROUND(D23*F23*E24,2)*12</f>
        <v>0</v>
      </c>
      <c r="H23" s="78" t="s">
        <v>44</v>
      </c>
      <c r="I23" s="79">
        <v>23000</v>
      </c>
      <c r="J23" s="80">
        <f>$L$5</f>
        <v>0</v>
      </c>
      <c r="K23" s="81">
        <f t="shared" si="2"/>
        <v>0</v>
      </c>
      <c r="L23" s="147">
        <f>INT(G23+SUM(K23:K24))</f>
        <v>0</v>
      </c>
      <c r="M23" s="12"/>
    </row>
    <row r="24" spans="2:13" ht="19.5" customHeight="1">
      <c r="B24" s="156"/>
      <c r="C24" s="158"/>
      <c r="D24" s="139"/>
      <c r="E24" s="82">
        <v>0.95</v>
      </c>
      <c r="F24" s="152"/>
      <c r="G24" s="154"/>
      <c r="H24" s="78" t="s">
        <v>45</v>
      </c>
      <c r="I24" s="79">
        <v>66000</v>
      </c>
      <c r="J24" s="80">
        <f>$L$6</f>
        <v>0</v>
      </c>
      <c r="K24" s="81">
        <f t="shared" si="2"/>
        <v>0</v>
      </c>
      <c r="L24" s="148"/>
      <c r="M24" s="12"/>
    </row>
    <row r="25" spans="2:13" ht="19.5" customHeight="1">
      <c r="B25" s="160">
        <v>8</v>
      </c>
      <c r="C25" s="161" t="s">
        <v>29</v>
      </c>
      <c r="D25" s="138">
        <v>21</v>
      </c>
      <c r="E25" s="77">
        <v>0.9</v>
      </c>
      <c r="F25" s="151">
        <f>$L$4</f>
        <v>0</v>
      </c>
      <c r="G25" s="153">
        <f t="shared" ref="G25" si="19">ROUND(D25*F25*E26,2)*12</f>
        <v>0</v>
      </c>
      <c r="H25" s="78" t="s">
        <v>44</v>
      </c>
      <c r="I25" s="79">
        <v>7600</v>
      </c>
      <c r="J25" s="80">
        <f t="shared" ref="J25" si="20">$L$5</f>
        <v>0</v>
      </c>
      <c r="K25" s="81">
        <f t="shared" si="2"/>
        <v>0</v>
      </c>
      <c r="L25" s="147">
        <f>INT(G25+SUM(K25:K26))</f>
        <v>0</v>
      </c>
      <c r="M25" s="12"/>
    </row>
    <row r="26" spans="2:13" ht="19.5" customHeight="1">
      <c r="B26" s="156"/>
      <c r="C26" s="162"/>
      <c r="D26" s="139"/>
      <c r="E26" s="82">
        <v>0.95</v>
      </c>
      <c r="F26" s="152"/>
      <c r="G26" s="154"/>
      <c r="H26" s="78" t="s">
        <v>45</v>
      </c>
      <c r="I26" s="79">
        <v>23000</v>
      </c>
      <c r="J26" s="80">
        <f t="shared" ref="J26" si="21">$L$6</f>
        <v>0</v>
      </c>
      <c r="K26" s="81">
        <f t="shared" si="2"/>
        <v>0</v>
      </c>
      <c r="L26" s="148"/>
      <c r="M26" s="12"/>
    </row>
    <row r="27" spans="2:13" ht="19.5" customHeight="1">
      <c r="B27" s="160">
        <v>9</v>
      </c>
      <c r="C27" s="157" t="s">
        <v>51</v>
      </c>
      <c r="D27" s="138">
        <v>17</v>
      </c>
      <c r="E27" s="77">
        <v>0.9</v>
      </c>
      <c r="F27" s="151">
        <f>$L$4</f>
        <v>0</v>
      </c>
      <c r="G27" s="153">
        <f t="shared" ref="G27" si="22">ROUND(D27*F27*E28,2)*12</f>
        <v>0</v>
      </c>
      <c r="H27" s="78" t="s">
        <v>44</v>
      </c>
      <c r="I27" s="79">
        <v>12000</v>
      </c>
      <c r="J27" s="80">
        <f t="shared" ref="J27" si="23">$L$5</f>
        <v>0</v>
      </c>
      <c r="K27" s="81">
        <f t="shared" si="2"/>
        <v>0</v>
      </c>
      <c r="L27" s="147">
        <f>INT(G27+SUM(K27:K28))</f>
        <v>0</v>
      </c>
      <c r="M27" s="12"/>
    </row>
    <row r="28" spans="2:13" ht="19.5" customHeight="1">
      <c r="B28" s="156"/>
      <c r="C28" s="158"/>
      <c r="D28" s="139"/>
      <c r="E28" s="82">
        <v>0.95</v>
      </c>
      <c r="F28" s="152"/>
      <c r="G28" s="154"/>
      <c r="H28" s="78" t="s">
        <v>45</v>
      </c>
      <c r="I28" s="79">
        <v>37000</v>
      </c>
      <c r="J28" s="80">
        <f t="shared" ref="J28" si="24">$L$6</f>
        <v>0</v>
      </c>
      <c r="K28" s="81">
        <f t="shared" si="2"/>
        <v>0</v>
      </c>
      <c r="L28" s="148"/>
      <c r="M28" s="12"/>
    </row>
    <row r="29" spans="2:13" ht="19.5" customHeight="1">
      <c r="B29" s="160">
        <v>10</v>
      </c>
      <c r="C29" s="161" t="s">
        <v>31</v>
      </c>
      <c r="D29" s="138">
        <v>17</v>
      </c>
      <c r="E29" s="77">
        <v>0.9</v>
      </c>
      <c r="F29" s="151">
        <f>$L$4</f>
        <v>0</v>
      </c>
      <c r="G29" s="153">
        <f t="shared" ref="G29" si="25">ROUND(D29*F29*E30,2)*12</f>
        <v>0</v>
      </c>
      <c r="H29" s="78" t="s">
        <v>44</v>
      </c>
      <c r="I29" s="79">
        <v>2900</v>
      </c>
      <c r="J29" s="80">
        <f t="shared" ref="J29" si="26">$L$5</f>
        <v>0</v>
      </c>
      <c r="K29" s="81">
        <f t="shared" si="2"/>
        <v>0</v>
      </c>
      <c r="L29" s="147">
        <f>INT(G29+SUM(K29:K30))</f>
        <v>0</v>
      </c>
      <c r="M29" s="12"/>
    </row>
    <row r="30" spans="2:13" ht="19.5" customHeight="1">
      <c r="B30" s="156"/>
      <c r="C30" s="162"/>
      <c r="D30" s="139"/>
      <c r="E30" s="82">
        <v>0.95</v>
      </c>
      <c r="F30" s="152"/>
      <c r="G30" s="154"/>
      <c r="H30" s="78" t="s">
        <v>45</v>
      </c>
      <c r="I30" s="79">
        <v>8300</v>
      </c>
      <c r="J30" s="80">
        <f t="shared" ref="J30" si="27">$L$6</f>
        <v>0</v>
      </c>
      <c r="K30" s="81">
        <f t="shared" si="2"/>
        <v>0</v>
      </c>
      <c r="L30" s="148"/>
      <c r="M30" s="12"/>
    </row>
    <row r="31" spans="2:13" ht="19.5" customHeight="1">
      <c r="B31" s="160">
        <v>11</v>
      </c>
      <c r="C31" s="157" t="s">
        <v>32</v>
      </c>
      <c r="D31" s="138">
        <v>17</v>
      </c>
      <c r="E31" s="77">
        <v>0.9</v>
      </c>
      <c r="F31" s="151">
        <f>$L$4</f>
        <v>0</v>
      </c>
      <c r="G31" s="153">
        <f t="shared" ref="G31" si="28">ROUND(D31*F31*E32,2)*12</f>
        <v>0</v>
      </c>
      <c r="H31" s="78" t="s">
        <v>44</v>
      </c>
      <c r="I31" s="79">
        <v>8700</v>
      </c>
      <c r="J31" s="80">
        <f t="shared" ref="J31" si="29">$L$5</f>
        <v>0</v>
      </c>
      <c r="K31" s="81">
        <f t="shared" si="2"/>
        <v>0</v>
      </c>
      <c r="L31" s="147">
        <f>INT(G31+SUM(K31:K32))</f>
        <v>0</v>
      </c>
      <c r="M31" s="12"/>
    </row>
    <row r="32" spans="2:13" ht="19.5" customHeight="1">
      <c r="B32" s="156"/>
      <c r="C32" s="158"/>
      <c r="D32" s="139"/>
      <c r="E32" s="82">
        <v>0.95</v>
      </c>
      <c r="F32" s="152"/>
      <c r="G32" s="154"/>
      <c r="H32" s="78" t="s">
        <v>45</v>
      </c>
      <c r="I32" s="79">
        <v>24000</v>
      </c>
      <c r="J32" s="80">
        <f t="shared" ref="J32" si="30">$L$6</f>
        <v>0</v>
      </c>
      <c r="K32" s="81">
        <f t="shared" si="2"/>
        <v>0</v>
      </c>
      <c r="L32" s="148"/>
      <c r="M32" s="12"/>
    </row>
    <row r="33" spans="2:13" ht="19.5" customHeight="1">
      <c r="B33" s="160">
        <v>12</v>
      </c>
      <c r="C33" s="157" t="s">
        <v>30</v>
      </c>
      <c r="D33" s="138">
        <v>13</v>
      </c>
      <c r="E33" s="77">
        <v>0.9</v>
      </c>
      <c r="F33" s="151">
        <f>$L$4</f>
        <v>0</v>
      </c>
      <c r="G33" s="153">
        <f t="shared" ref="G33" si="31">ROUND(D33*F33*E34,2)*12</f>
        <v>0</v>
      </c>
      <c r="H33" s="78" t="s">
        <v>44</v>
      </c>
      <c r="I33" s="79">
        <v>2900</v>
      </c>
      <c r="J33" s="80">
        <f t="shared" ref="J33" si="32">$L$5</f>
        <v>0</v>
      </c>
      <c r="K33" s="81">
        <f t="shared" si="2"/>
        <v>0</v>
      </c>
      <c r="L33" s="147">
        <f>INT(G33+SUM(K33:K34))</f>
        <v>0</v>
      </c>
      <c r="M33" s="12"/>
    </row>
    <row r="34" spans="2:13" ht="19.5" customHeight="1">
      <c r="B34" s="156"/>
      <c r="C34" s="158"/>
      <c r="D34" s="139"/>
      <c r="E34" s="82">
        <v>0.95</v>
      </c>
      <c r="F34" s="152"/>
      <c r="G34" s="154"/>
      <c r="H34" s="78" t="s">
        <v>45</v>
      </c>
      <c r="I34" s="79">
        <v>7500</v>
      </c>
      <c r="J34" s="80">
        <f t="shared" ref="J34" si="33">$L$6</f>
        <v>0</v>
      </c>
      <c r="K34" s="81">
        <f t="shared" si="2"/>
        <v>0</v>
      </c>
      <c r="L34" s="148"/>
      <c r="M34" s="12"/>
    </row>
    <row r="35" spans="2:13" ht="16.5" customHeight="1">
      <c r="B35" s="160" t="s">
        <v>13</v>
      </c>
      <c r="C35" s="165" t="s">
        <v>8</v>
      </c>
      <c r="D35" s="168" t="s">
        <v>0</v>
      </c>
      <c r="E35" s="141"/>
      <c r="F35" s="141"/>
      <c r="G35" s="142"/>
      <c r="H35" s="140" t="s">
        <v>9</v>
      </c>
      <c r="I35" s="141"/>
      <c r="J35" s="141"/>
      <c r="K35" s="142"/>
      <c r="L35" s="66" t="s">
        <v>26</v>
      </c>
      <c r="M35" s="12"/>
    </row>
    <row r="36" spans="2:13" ht="16.5" customHeight="1">
      <c r="B36" s="155"/>
      <c r="C36" s="166"/>
      <c r="D36" s="67" t="s">
        <v>3</v>
      </c>
      <c r="E36" s="67" t="s">
        <v>191</v>
      </c>
      <c r="F36" s="68" t="s">
        <v>14</v>
      </c>
      <c r="G36" s="69" t="s">
        <v>10</v>
      </c>
      <c r="H36" s="143" t="s">
        <v>11</v>
      </c>
      <c r="I36" s="144"/>
      <c r="J36" s="67" t="s">
        <v>15</v>
      </c>
      <c r="K36" s="70" t="s">
        <v>12</v>
      </c>
      <c r="L36" s="71" t="s">
        <v>16</v>
      </c>
      <c r="M36" s="12"/>
    </row>
    <row r="37" spans="2:13" ht="28.5" customHeight="1">
      <c r="B37" s="156"/>
      <c r="C37" s="167"/>
      <c r="D37" s="72" t="s">
        <v>17</v>
      </c>
      <c r="E37" s="73" t="s">
        <v>192</v>
      </c>
      <c r="F37" s="72" t="s">
        <v>18</v>
      </c>
      <c r="G37" s="74" t="s">
        <v>19</v>
      </c>
      <c r="H37" s="145" t="s">
        <v>20</v>
      </c>
      <c r="I37" s="146"/>
      <c r="J37" s="75" t="s">
        <v>21</v>
      </c>
      <c r="K37" s="76" t="s">
        <v>19</v>
      </c>
      <c r="L37" s="71" t="s">
        <v>19</v>
      </c>
      <c r="M37" s="12"/>
    </row>
    <row r="38" spans="2:13" ht="19.5" customHeight="1">
      <c r="B38" s="160">
        <v>13</v>
      </c>
      <c r="C38" s="157" t="s">
        <v>52</v>
      </c>
      <c r="D38" s="138">
        <v>13</v>
      </c>
      <c r="E38" s="77">
        <v>0.8</v>
      </c>
      <c r="F38" s="151">
        <f>$L$4</f>
        <v>0</v>
      </c>
      <c r="G38" s="149">
        <f t="shared" ref="G38" si="34">ROUND(D38*F38*E39,2)*12</f>
        <v>0</v>
      </c>
      <c r="H38" s="83" t="s">
        <v>44</v>
      </c>
      <c r="I38" s="79">
        <v>2200</v>
      </c>
      <c r="J38" s="80">
        <f t="shared" ref="J38" si="35">$L$5</f>
        <v>0</v>
      </c>
      <c r="K38" s="81">
        <f>ROUND(I38*J38,2)</f>
        <v>0</v>
      </c>
      <c r="L38" s="147">
        <f>INT(G38+SUM(K38:K39))</f>
        <v>0</v>
      </c>
      <c r="M38" s="12"/>
    </row>
    <row r="39" spans="2:13" ht="19.5" customHeight="1">
      <c r="B39" s="156"/>
      <c r="C39" s="158"/>
      <c r="D39" s="139"/>
      <c r="E39" s="82">
        <v>1.05</v>
      </c>
      <c r="F39" s="152"/>
      <c r="G39" s="150"/>
      <c r="H39" s="78" t="s">
        <v>45</v>
      </c>
      <c r="I39" s="79">
        <v>7000</v>
      </c>
      <c r="J39" s="80">
        <f t="shared" ref="J39" si="36">$L$6</f>
        <v>0</v>
      </c>
      <c r="K39" s="81">
        <f t="shared" ref="K39:K59" si="37">ROUND(I39*J39,2)</f>
        <v>0</v>
      </c>
      <c r="L39" s="148"/>
      <c r="M39" s="12"/>
    </row>
    <row r="40" spans="2:13" ht="19.5" customHeight="1">
      <c r="B40" s="160">
        <v>14</v>
      </c>
      <c r="C40" s="157" t="s">
        <v>34</v>
      </c>
      <c r="D40" s="138">
        <v>9</v>
      </c>
      <c r="E40" s="77">
        <v>0.9</v>
      </c>
      <c r="F40" s="151">
        <f>$L$4</f>
        <v>0</v>
      </c>
      <c r="G40" s="149">
        <f t="shared" ref="G40" si="38">ROUND(D40*F40*E41,2)*12</f>
        <v>0</v>
      </c>
      <c r="H40" s="78" t="s">
        <v>44</v>
      </c>
      <c r="I40" s="79">
        <v>2200</v>
      </c>
      <c r="J40" s="80">
        <f t="shared" ref="J40" si="39">$L$5</f>
        <v>0</v>
      </c>
      <c r="K40" s="81">
        <f t="shared" si="37"/>
        <v>0</v>
      </c>
      <c r="L40" s="147">
        <f>INT(G40+SUM(K40:K41))</f>
        <v>0</v>
      </c>
      <c r="M40" s="12"/>
    </row>
    <row r="41" spans="2:13" ht="19.5" customHeight="1">
      <c r="B41" s="156"/>
      <c r="C41" s="158"/>
      <c r="D41" s="139"/>
      <c r="E41" s="82">
        <v>0.95</v>
      </c>
      <c r="F41" s="152"/>
      <c r="G41" s="150"/>
      <c r="H41" s="78" t="s">
        <v>45</v>
      </c>
      <c r="I41" s="79">
        <v>5000</v>
      </c>
      <c r="J41" s="80">
        <f t="shared" ref="J41" si="40">$L$6</f>
        <v>0</v>
      </c>
      <c r="K41" s="81">
        <f t="shared" si="37"/>
        <v>0</v>
      </c>
      <c r="L41" s="148"/>
      <c r="M41" s="12"/>
    </row>
    <row r="42" spans="2:13" ht="19.5" customHeight="1">
      <c r="B42" s="160">
        <v>15</v>
      </c>
      <c r="C42" s="157" t="s">
        <v>38</v>
      </c>
      <c r="D42" s="138">
        <v>9</v>
      </c>
      <c r="E42" s="77">
        <v>0.9</v>
      </c>
      <c r="F42" s="151">
        <f>$L$4</f>
        <v>0</v>
      </c>
      <c r="G42" s="149">
        <f t="shared" ref="G42" si="41">ROUND(D42*F42*E43,2)*12</f>
        <v>0</v>
      </c>
      <c r="H42" s="78" t="s">
        <v>44</v>
      </c>
      <c r="I42" s="79">
        <v>3100</v>
      </c>
      <c r="J42" s="80">
        <f t="shared" ref="J42" si="42">$L$5</f>
        <v>0</v>
      </c>
      <c r="K42" s="81">
        <f t="shared" si="37"/>
        <v>0</v>
      </c>
      <c r="L42" s="147">
        <f>INT(G42+SUM(K42:K43))</f>
        <v>0</v>
      </c>
      <c r="M42" s="12"/>
    </row>
    <row r="43" spans="2:13" ht="19.5" customHeight="1">
      <c r="B43" s="156"/>
      <c r="C43" s="158"/>
      <c r="D43" s="139"/>
      <c r="E43" s="82">
        <v>0.95</v>
      </c>
      <c r="F43" s="152"/>
      <c r="G43" s="150"/>
      <c r="H43" s="78" t="s">
        <v>45</v>
      </c>
      <c r="I43" s="79">
        <v>9700</v>
      </c>
      <c r="J43" s="80">
        <f t="shared" ref="J43" si="43">$L$6</f>
        <v>0</v>
      </c>
      <c r="K43" s="81">
        <f t="shared" si="37"/>
        <v>0</v>
      </c>
      <c r="L43" s="148"/>
      <c r="M43" s="12"/>
    </row>
    <row r="44" spans="2:13" ht="19.5" customHeight="1">
      <c r="B44" s="160">
        <v>16</v>
      </c>
      <c r="C44" s="157" t="s">
        <v>35</v>
      </c>
      <c r="D44" s="138">
        <v>7</v>
      </c>
      <c r="E44" s="77">
        <v>0.9</v>
      </c>
      <c r="F44" s="151">
        <f>$L$4</f>
        <v>0</v>
      </c>
      <c r="G44" s="149">
        <f t="shared" ref="G44" si="44">ROUND(D44*F44*E45,2)*12</f>
        <v>0</v>
      </c>
      <c r="H44" s="78" t="s">
        <v>44</v>
      </c>
      <c r="I44" s="79">
        <v>1200</v>
      </c>
      <c r="J44" s="80">
        <f t="shared" ref="J44" si="45">$L$5</f>
        <v>0</v>
      </c>
      <c r="K44" s="81">
        <f t="shared" si="37"/>
        <v>0</v>
      </c>
      <c r="L44" s="147">
        <f>INT(G44+SUM(K44:K45))</f>
        <v>0</v>
      </c>
      <c r="M44" s="12"/>
    </row>
    <row r="45" spans="2:13" ht="19.5" customHeight="1">
      <c r="B45" s="156"/>
      <c r="C45" s="158"/>
      <c r="D45" s="139"/>
      <c r="E45" s="82">
        <v>0.95</v>
      </c>
      <c r="F45" s="152"/>
      <c r="G45" s="150"/>
      <c r="H45" s="78" t="s">
        <v>45</v>
      </c>
      <c r="I45" s="79">
        <v>3700</v>
      </c>
      <c r="J45" s="80">
        <f t="shared" ref="J45" si="46">$L$6</f>
        <v>0</v>
      </c>
      <c r="K45" s="81">
        <f t="shared" si="37"/>
        <v>0</v>
      </c>
      <c r="L45" s="148"/>
      <c r="M45" s="12"/>
    </row>
    <row r="46" spans="2:13" ht="19.5" customHeight="1">
      <c r="B46" s="160">
        <v>17</v>
      </c>
      <c r="C46" s="157" t="s">
        <v>41</v>
      </c>
      <c r="D46" s="138">
        <v>7</v>
      </c>
      <c r="E46" s="77">
        <v>0.9</v>
      </c>
      <c r="F46" s="151">
        <f>$L$4</f>
        <v>0</v>
      </c>
      <c r="G46" s="149">
        <f t="shared" ref="G46" si="47">ROUND(D46*F46*E47,2)*12</f>
        <v>0</v>
      </c>
      <c r="H46" s="78" t="s">
        <v>44</v>
      </c>
      <c r="I46" s="79">
        <v>2600</v>
      </c>
      <c r="J46" s="80">
        <f t="shared" ref="J46" si="48">$L$5</f>
        <v>0</v>
      </c>
      <c r="K46" s="81">
        <f t="shared" si="37"/>
        <v>0</v>
      </c>
      <c r="L46" s="147">
        <f>INT(G46+SUM(K46:K47))</f>
        <v>0</v>
      </c>
      <c r="M46" s="12"/>
    </row>
    <row r="47" spans="2:13" ht="19.5" customHeight="1">
      <c r="B47" s="156"/>
      <c r="C47" s="158"/>
      <c r="D47" s="139"/>
      <c r="E47" s="82">
        <v>0.95</v>
      </c>
      <c r="F47" s="152"/>
      <c r="G47" s="150"/>
      <c r="H47" s="78" t="s">
        <v>45</v>
      </c>
      <c r="I47" s="79">
        <v>7600</v>
      </c>
      <c r="J47" s="80">
        <f t="shared" ref="J47" si="49">$L$6</f>
        <v>0</v>
      </c>
      <c r="K47" s="81">
        <f t="shared" si="37"/>
        <v>0</v>
      </c>
      <c r="L47" s="148"/>
      <c r="M47" s="12"/>
    </row>
    <row r="48" spans="2:13" ht="19.5" customHeight="1">
      <c r="B48" s="155">
        <v>18</v>
      </c>
      <c r="C48" s="157" t="s">
        <v>39</v>
      </c>
      <c r="D48" s="138">
        <v>5</v>
      </c>
      <c r="E48" s="77">
        <v>0.9</v>
      </c>
      <c r="F48" s="151">
        <f>$L$4</f>
        <v>0</v>
      </c>
      <c r="G48" s="149">
        <f t="shared" ref="G48" si="50">ROUND(D48*F48*E49,2)*12</f>
        <v>0</v>
      </c>
      <c r="H48" s="78" t="s">
        <v>44</v>
      </c>
      <c r="I48" s="79">
        <v>510</v>
      </c>
      <c r="J48" s="80">
        <f t="shared" ref="J48" si="51">$L$5</f>
        <v>0</v>
      </c>
      <c r="K48" s="81">
        <f t="shared" si="37"/>
        <v>0</v>
      </c>
      <c r="L48" s="147">
        <f>INT(G48+SUM(K48:K49))</f>
        <v>0</v>
      </c>
      <c r="M48" s="12"/>
    </row>
    <row r="49" spans="2:16" ht="19.5" customHeight="1">
      <c r="B49" s="156"/>
      <c r="C49" s="158"/>
      <c r="D49" s="139"/>
      <c r="E49" s="82">
        <v>0.95</v>
      </c>
      <c r="F49" s="152"/>
      <c r="G49" s="150"/>
      <c r="H49" s="78" t="s">
        <v>45</v>
      </c>
      <c r="I49" s="79">
        <v>1700</v>
      </c>
      <c r="J49" s="80">
        <f t="shared" ref="J49" si="52">$L$6</f>
        <v>0</v>
      </c>
      <c r="K49" s="81">
        <f t="shared" si="37"/>
        <v>0</v>
      </c>
      <c r="L49" s="148"/>
      <c r="M49" s="12"/>
    </row>
    <row r="50" spans="2:16" ht="19.5" customHeight="1">
      <c r="B50" s="160">
        <v>19</v>
      </c>
      <c r="C50" s="157" t="s">
        <v>40</v>
      </c>
      <c r="D50" s="138">
        <v>5</v>
      </c>
      <c r="E50" s="77">
        <v>0.9</v>
      </c>
      <c r="F50" s="151">
        <f>$L$4</f>
        <v>0</v>
      </c>
      <c r="G50" s="149">
        <f t="shared" ref="G50" si="53">ROUND(D50*F50*E51,2)*12</f>
        <v>0</v>
      </c>
      <c r="H50" s="83" t="s">
        <v>44</v>
      </c>
      <c r="I50" s="84">
        <v>3400</v>
      </c>
      <c r="J50" s="80">
        <f t="shared" ref="J50" si="54">$L$5</f>
        <v>0</v>
      </c>
      <c r="K50" s="81">
        <f t="shared" si="37"/>
        <v>0</v>
      </c>
      <c r="L50" s="147">
        <f>INT(G50+SUM(K50:K51))</f>
        <v>0</v>
      </c>
      <c r="M50" s="12"/>
    </row>
    <row r="51" spans="2:16" ht="19.5" customHeight="1">
      <c r="B51" s="156"/>
      <c r="C51" s="158"/>
      <c r="D51" s="139"/>
      <c r="E51" s="82">
        <v>0.95</v>
      </c>
      <c r="F51" s="152"/>
      <c r="G51" s="150"/>
      <c r="H51" s="78" t="s">
        <v>45</v>
      </c>
      <c r="I51" s="79">
        <v>10000</v>
      </c>
      <c r="J51" s="80">
        <f t="shared" ref="J51" si="55">$L$6</f>
        <v>0</v>
      </c>
      <c r="K51" s="81">
        <f t="shared" si="37"/>
        <v>0</v>
      </c>
      <c r="L51" s="148"/>
      <c r="M51" s="12"/>
    </row>
    <row r="52" spans="2:16" ht="19.5" customHeight="1">
      <c r="B52" s="160">
        <v>20</v>
      </c>
      <c r="C52" s="157" t="s">
        <v>43</v>
      </c>
      <c r="D52" s="138">
        <v>5</v>
      </c>
      <c r="E52" s="77">
        <v>0.9</v>
      </c>
      <c r="F52" s="151">
        <f>$L$4</f>
        <v>0</v>
      </c>
      <c r="G52" s="149">
        <f t="shared" ref="G52" si="56">ROUND(D52*F52*E53,2)*12</f>
        <v>0</v>
      </c>
      <c r="H52" s="78" t="s">
        <v>44</v>
      </c>
      <c r="I52" s="79">
        <v>4600</v>
      </c>
      <c r="J52" s="80">
        <f t="shared" ref="J52" si="57">$L$5</f>
        <v>0</v>
      </c>
      <c r="K52" s="81">
        <f t="shared" si="37"/>
        <v>0</v>
      </c>
      <c r="L52" s="147">
        <f>INT(G52+SUM(K52:K53))</f>
        <v>0</v>
      </c>
      <c r="M52" s="12"/>
    </row>
    <row r="53" spans="2:16" ht="19.5" customHeight="1">
      <c r="B53" s="156"/>
      <c r="C53" s="158"/>
      <c r="D53" s="139"/>
      <c r="E53" s="82">
        <v>0.95</v>
      </c>
      <c r="F53" s="152"/>
      <c r="G53" s="150"/>
      <c r="H53" s="78" t="s">
        <v>45</v>
      </c>
      <c r="I53" s="79">
        <v>13000</v>
      </c>
      <c r="J53" s="80">
        <f t="shared" ref="J53" si="58">$L$6</f>
        <v>0</v>
      </c>
      <c r="K53" s="81">
        <f t="shared" si="37"/>
        <v>0</v>
      </c>
      <c r="L53" s="148"/>
      <c r="M53" s="12"/>
    </row>
    <row r="54" spans="2:16" ht="19.5" customHeight="1">
      <c r="B54" s="155">
        <v>21</v>
      </c>
      <c r="C54" s="157" t="s">
        <v>42</v>
      </c>
      <c r="D54" s="138">
        <v>3</v>
      </c>
      <c r="E54" s="77">
        <v>0.9</v>
      </c>
      <c r="F54" s="151">
        <f>$L$4</f>
        <v>0</v>
      </c>
      <c r="G54" s="149">
        <f t="shared" ref="G54" si="59">ROUND(D54*F54*E55,2)*12</f>
        <v>0</v>
      </c>
      <c r="H54" s="83" t="s">
        <v>44</v>
      </c>
      <c r="I54" s="79">
        <v>530</v>
      </c>
      <c r="J54" s="80">
        <f t="shared" ref="J54" si="60">$L$5</f>
        <v>0</v>
      </c>
      <c r="K54" s="81">
        <f t="shared" si="37"/>
        <v>0</v>
      </c>
      <c r="L54" s="147">
        <f>INT(G54+SUM(K54:K55))</f>
        <v>0</v>
      </c>
      <c r="M54" s="12"/>
    </row>
    <row r="55" spans="2:16" ht="19.5" customHeight="1">
      <c r="B55" s="156"/>
      <c r="C55" s="158"/>
      <c r="D55" s="139"/>
      <c r="E55" s="82">
        <v>0.95</v>
      </c>
      <c r="F55" s="152"/>
      <c r="G55" s="150"/>
      <c r="H55" s="78" t="s">
        <v>45</v>
      </c>
      <c r="I55" s="79">
        <v>1600</v>
      </c>
      <c r="J55" s="80">
        <f t="shared" ref="J55" si="61">$L$6</f>
        <v>0</v>
      </c>
      <c r="K55" s="81">
        <f t="shared" si="37"/>
        <v>0</v>
      </c>
      <c r="L55" s="148"/>
      <c r="M55" s="12"/>
    </row>
    <row r="56" spans="2:16" ht="19.5" customHeight="1">
      <c r="B56" s="160">
        <v>22</v>
      </c>
      <c r="C56" s="157" t="s">
        <v>33</v>
      </c>
      <c r="D56" s="138">
        <v>2</v>
      </c>
      <c r="E56" s="77">
        <v>0.9</v>
      </c>
      <c r="F56" s="151">
        <f>$L$4</f>
        <v>0</v>
      </c>
      <c r="G56" s="149">
        <f t="shared" ref="G56" si="62">ROUND(D56*F56*E57,2)*12</f>
        <v>0</v>
      </c>
      <c r="H56" s="78" t="s">
        <v>44</v>
      </c>
      <c r="I56" s="79">
        <v>350</v>
      </c>
      <c r="J56" s="80">
        <f t="shared" ref="J56:J58" si="63">$L$5</f>
        <v>0</v>
      </c>
      <c r="K56" s="81">
        <f t="shared" si="37"/>
        <v>0</v>
      </c>
      <c r="L56" s="147">
        <f>INT(G56+SUM(K56:K57))</f>
        <v>0</v>
      </c>
      <c r="M56" s="12"/>
    </row>
    <row r="57" spans="2:16" ht="19.5" customHeight="1">
      <c r="B57" s="156"/>
      <c r="C57" s="158"/>
      <c r="D57" s="139"/>
      <c r="E57" s="82">
        <v>0.95</v>
      </c>
      <c r="F57" s="152"/>
      <c r="G57" s="150"/>
      <c r="H57" s="78" t="s">
        <v>45</v>
      </c>
      <c r="I57" s="79">
        <v>1000</v>
      </c>
      <c r="J57" s="80">
        <f t="shared" ref="J57:J59" si="64">$L$6</f>
        <v>0</v>
      </c>
      <c r="K57" s="81">
        <f t="shared" si="37"/>
        <v>0</v>
      </c>
      <c r="L57" s="148"/>
      <c r="M57" s="12"/>
    </row>
    <row r="58" spans="2:16" ht="19.5" customHeight="1">
      <c r="B58" s="155">
        <v>23</v>
      </c>
      <c r="C58" s="157" t="s">
        <v>53</v>
      </c>
      <c r="D58" s="138">
        <v>14</v>
      </c>
      <c r="E58" s="77">
        <v>0.9</v>
      </c>
      <c r="F58" s="151">
        <f>$L$4</f>
        <v>0</v>
      </c>
      <c r="G58" s="149">
        <f t="shared" ref="G58" si="65">ROUND(D58*F58*E59,2)*12</f>
        <v>0</v>
      </c>
      <c r="H58" s="78" t="s">
        <v>44</v>
      </c>
      <c r="I58" s="79">
        <v>4700</v>
      </c>
      <c r="J58" s="80">
        <f t="shared" si="63"/>
        <v>0</v>
      </c>
      <c r="K58" s="81">
        <f t="shared" si="37"/>
        <v>0</v>
      </c>
      <c r="L58" s="147">
        <f>INT(G58+SUM(K58:K59))</f>
        <v>0</v>
      </c>
      <c r="M58" s="12"/>
    </row>
    <row r="59" spans="2:16" ht="19.5" customHeight="1" thickBot="1">
      <c r="B59" s="159"/>
      <c r="C59" s="158"/>
      <c r="D59" s="139"/>
      <c r="E59" s="82">
        <v>0.95</v>
      </c>
      <c r="F59" s="152"/>
      <c r="G59" s="150"/>
      <c r="H59" s="78" t="s">
        <v>45</v>
      </c>
      <c r="I59" s="79">
        <v>12000</v>
      </c>
      <c r="J59" s="80">
        <f t="shared" si="64"/>
        <v>0</v>
      </c>
      <c r="K59" s="81">
        <f t="shared" si="37"/>
        <v>0</v>
      </c>
      <c r="L59" s="148"/>
      <c r="M59" s="12"/>
    </row>
    <row r="60" spans="2:16" ht="19.5" customHeight="1" thickTop="1">
      <c r="B60" s="85"/>
      <c r="C60" s="86" t="s">
        <v>155</v>
      </c>
      <c r="D60" s="129"/>
      <c r="E60" s="129"/>
      <c r="F60" s="88"/>
      <c r="G60" s="89"/>
      <c r="H60" s="90"/>
      <c r="I60" s="87">
        <f>SUM(I11:I34)+SUM(I38:I59)</f>
        <v>1139050</v>
      </c>
      <c r="J60" s="91"/>
      <c r="K60" s="89"/>
      <c r="L60" s="92">
        <f>SUM(L11:L34)+SUM(L38:L59)</f>
        <v>0</v>
      </c>
      <c r="M60" s="12"/>
    </row>
    <row r="61" spans="2:16" ht="20.100000000000001" customHeight="1">
      <c r="B61" s="93"/>
      <c r="C61" s="94"/>
      <c r="D61" s="95"/>
      <c r="E61" s="95"/>
      <c r="F61" s="95"/>
      <c r="G61" s="95"/>
      <c r="H61" s="95"/>
      <c r="I61" s="95"/>
      <c r="J61" s="95"/>
      <c r="K61" s="95"/>
      <c r="L61" s="95"/>
      <c r="M61" s="12"/>
    </row>
    <row r="62" spans="2:16" s="1" customFormat="1" ht="24.95" customHeight="1">
      <c r="B62" s="96" t="s">
        <v>177</v>
      </c>
      <c r="C62" s="96"/>
      <c r="D62" s="96"/>
      <c r="E62" s="96"/>
      <c r="F62" s="96"/>
      <c r="G62" s="96"/>
      <c r="H62" s="96"/>
      <c r="I62" s="96"/>
      <c r="J62" s="96"/>
      <c r="K62" s="97"/>
      <c r="L62" s="98"/>
    </row>
    <row r="63" spans="2:16" s="1" customFormat="1" ht="24.95" customHeight="1">
      <c r="B63" s="96"/>
      <c r="C63" s="96"/>
      <c r="D63" s="96"/>
      <c r="E63" s="96"/>
      <c r="F63" s="96"/>
      <c r="G63" s="96"/>
      <c r="H63" s="96"/>
      <c r="I63" s="96"/>
      <c r="J63" s="96"/>
      <c r="K63" s="97"/>
      <c r="L63" s="98"/>
      <c r="P63" s="5"/>
    </row>
    <row r="64" spans="2:16" s="1" customFormat="1" ht="18" customHeight="1">
      <c r="B64" s="96"/>
      <c r="C64" s="96" t="s">
        <v>198</v>
      </c>
      <c r="D64" s="96"/>
      <c r="E64" s="96"/>
      <c r="F64" s="96"/>
      <c r="G64" s="96"/>
      <c r="H64" s="96"/>
      <c r="I64" s="96"/>
      <c r="J64" s="96"/>
      <c r="K64" s="96"/>
      <c r="L64" s="96"/>
    </row>
    <row r="65" spans="2:13" s="1" customFormat="1" ht="18" customHeight="1">
      <c r="B65" s="96"/>
      <c r="C65" s="96" t="s">
        <v>197</v>
      </c>
      <c r="D65" s="99"/>
      <c r="E65" s="99"/>
      <c r="F65" s="99"/>
      <c r="G65" s="99"/>
      <c r="H65" s="99"/>
      <c r="I65" s="99"/>
      <c r="J65" s="99"/>
      <c r="K65" s="96"/>
      <c r="L65" s="96"/>
    </row>
    <row r="66" spans="2:13" s="1" customFormat="1" ht="18" customHeight="1">
      <c r="B66" s="96"/>
      <c r="C66" s="96" t="s">
        <v>199</v>
      </c>
      <c r="D66" s="99"/>
      <c r="E66" s="99"/>
      <c r="F66" s="99"/>
      <c r="G66" s="99"/>
      <c r="H66" s="99"/>
      <c r="I66" s="99"/>
      <c r="J66" s="99"/>
      <c r="K66" s="96"/>
      <c r="L66" s="96"/>
    </row>
    <row r="67" spans="2:13" s="1" customFormat="1" ht="18" customHeight="1">
      <c r="B67" s="96"/>
      <c r="C67" s="96"/>
      <c r="D67" s="99"/>
      <c r="E67" s="99"/>
      <c r="F67" s="99"/>
      <c r="G67" s="99"/>
      <c r="H67" s="99"/>
      <c r="I67" s="99"/>
      <c r="J67" s="99"/>
      <c r="K67" s="96"/>
      <c r="L67" s="96"/>
    </row>
    <row r="68" spans="2:13" ht="18" customHeight="1">
      <c r="B68" s="93"/>
      <c r="C68" s="96"/>
      <c r="D68" s="99"/>
      <c r="E68" s="99"/>
      <c r="F68" s="99"/>
      <c r="G68" s="99"/>
      <c r="H68" s="99"/>
      <c r="I68" s="99"/>
      <c r="J68" s="99"/>
      <c r="K68" s="100"/>
      <c r="L68" s="100"/>
      <c r="M68" s="12"/>
    </row>
    <row r="69" spans="2:13" ht="18" customHeight="1">
      <c r="B69" s="100"/>
      <c r="C69" s="96"/>
      <c r="D69" s="100"/>
      <c r="E69" s="100"/>
      <c r="F69" s="100"/>
      <c r="G69" s="100"/>
      <c r="H69" s="100"/>
      <c r="I69" s="100"/>
      <c r="J69" s="100"/>
      <c r="K69" s="100"/>
      <c r="L69" s="100"/>
    </row>
    <row r="75" spans="2:13" ht="14.25" customHeight="1"/>
  </sheetData>
  <sheetProtection algorithmName="SHA-512" hashValue="nHOPCvAEpv+yRn+4Dq+FYszd1iiGdFfxJYKAKqchvz4vz3VhtsAqsPZ1RwAE42H+IhGFH3kdAkELvj+7FSeGtw==" saltValue="Ba+tHu+g7JvrvOjCMetFEg==" spinCount="100000" sheet="1"/>
  <mergeCells count="157">
    <mergeCell ref="D3:F3"/>
    <mergeCell ref="H8:K8"/>
    <mergeCell ref="H9:I9"/>
    <mergeCell ref="H10:I10"/>
    <mergeCell ref="B19:B20"/>
    <mergeCell ref="C19:C20"/>
    <mergeCell ref="I3:J3"/>
    <mergeCell ref="I5:I6"/>
    <mergeCell ref="I4:J4"/>
    <mergeCell ref="C15:C16"/>
    <mergeCell ref="B15:B16"/>
    <mergeCell ref="G17:G18"/>
    <mergeCell ref="F11:F12"/>
    <mergeCell ref="D11:D12"/>
    <mergeCell ref="C11:C12"/>
    <mergeCell ref="B11:B12"/>
    <mergeCell ref="F13:F14"/>
    <mergeCell ref="D13:D14"/>
    <mergeCell ref="C13:C14"/>
    <mergeCell ref="B13:B14"/>
    <mergeCell ref="F15:F16"/>
    <mergeCell ref="D4:F4"/>
    <mergeCell ref="B17:B18"/>
    <mergeCell ref="C17:C18"/>
    <mergeCell ref="B38:B39"/>
    <mergeCell ref="B33:B34"/>
    <mergeCell ref="C38:C39"/>
    <mergeCell ref="D17:D18"/>
    <mergeCell ref="F17:F18"/>
    <mergeCell ref="D5:F5"/>
    <mergeCell ref="D6:F6"/>
    <mergeCell ref="B8:B10"/>
    <mergeCell ref="C8:C10"/>
    <mergeCell ref="B23:B24"/>
    <mergeCell ref="F21:F22"/>
    <mergeCell ref="C21:C22"/>
    <mergeCell ref="D21:D22"/>
    <mergeCell ref="B21:B22"/>
    <mergeCell ref="C23:C24"/>
    <mergeCell ref="D23:D24"/>
    <mergeCell ref="F23:F24"/>
    <mergeCell ref="D8:G8"/>
    <mergeCell ref="B35:B37"/>
    <mergeCell ref="C35:C37"/>
    <mergeCell ref="D35:G35"/>
    <mergeCell ref="D38:D39"/>
    <mergeCell ref="F38:F39"/>
    <mergeCell ref="D31:D32"/>
    <mergeCell ref="B40:B41"/>
    <mergeCell ref="C40:C41"/>
    <mergeCell ref="D40:D41"/>
    <mergeCell ref="F40:F41"/>
    <mergeCell ref="G27:G28"/>
    <mergeCell ref="G23:G24"/>
    <mergeCell ref="C31:C32"/>
    <mergeCell ref="G38:G39"/>
    <mergeCell ref="C29:C30"/>
    <mergeCell ref="F25:F26"/>
    <mergeCell ref="C25:C26"/>
    <mergeCell ref="B31:B32"/>
    <mergeCell ref="B29:B30"/>
    <mergeCell ref="B27:B28"/>
    <mergeCell ref="B25:B26"/>
    <mergeCell ref="C27:C28"/>
    <mergeCell ref="D27:D28"/>
    <mergeCell ref="F27:F28"/>
    <mergeCell ref="G29:G30"/>
    <mergeCell ref="C33:C34"/>
    <mergeCell ref="D33:D34"/>
    <mergeCell ref="F33:F34"/>
    <mergeCell ref="G31:G32"/>
    <mergeCell ref="D25:D26"/>
    <mergeCell ref="B42:B43"/>
    <mergeCell ref="C42:C43"/>
    <mergeCell ref="B48:B49"/>
    <mergeCell ref="C48:C49"/>
    <mergeCell ref="C58:C59"/>
    <mergeCell ref="D58:D59"/>
    <mergeCell ref="F58:F59"/>
    <mergeCell ref="G50:G51"/>
    <mergeCell ref="G46:G47"/>
    <mergeCell ref="B44:B45"/>
    <mergeCell ref="C44:C45"/>
    <mergeCell ref="D52:D53"/>
    <mergeCell ref="F52:F53"/>
    <mergeCell ref="F50:F51"/>
    <mergeCell ref="B52:B53"/>
    <mergeCell ref="C52:C53"/>
    <mergeCell ref="B50:B51"/>
    <mergeCell ref="C50:C51"/>
    <mergeCell ref="B46:B47"/>
    <mergeCell ref="C46:C47"/>
    <mergeCell ref="G58:G59"/>
    <mergeCell ref="D42:D43"/>
    <mergeCell ref="L58:L59"/>
    <mergeCell ref="L50:L51"/>
    <mergeCell ref="B54:B55"/>
    <mergeCell ref="C54:C55"/>
    <mergeCell ref="D54:D55"/>
    <mergeCell ref="F54:F55"/>
    <mergeCell ref="D48:D49"/>
    <mergeCell ref="F48:F49"/>
    <mergeCell ref="F46:F47"/>
    <mergeCell ref="G54:G55"/>
    <mergeCell ref="L54:L55"/>
    <mergeCell ref="D46:D47"/>
    <mergeCell ref="B58:B59"/>
    <mergeCell ref="B56:B57"/>
    <mergeCell ref="C56:C57"/>
    <mergeCell ref="D56:D57"/>
    <mergeCell ref="F56:F57"/>
    <mergeCell ref="G56:G57"/>
    <mergeCell ref="L56:L57"/>
    <mergeCell ref="G48:G49"/>
    <mergeCell ref="D50:D51"/>
    <mergeCell ref="L13:L14"/>
    <mergeCell ref="G13:G14"/>
    <mergeCell ref="L11:L12"/>
    <mergeCell ref="G11:G12"/>
    <mergeCell ref="G15:G16"/>
    <mergeCell ref="L44:L45"/>
    <mergeCell ref="D15:D16"/>
    <mergeCell ref="L23:L24"/>
    <mergeCell ref="G21:G22"/>
    <mergeCell ref="L21:L22"/>
    <mergeCell ref="G42:G43"/>
    <mergeCell ref="L42:L43"/>
    <mergeCell ref="L17:L18"/>
    <mergeCell ref="D19:D20"/>
    <mergeCell ref="F19:F20"/>
    <mergeCell ref="G19:G20"/>
    <mergeCell ref="L19:L20"/>
    <mergeCell ref="G25:G26"/>
    <mergeCell ref="L25:L26"/>
    <mergeCell ref="L27:L28"/>
    <mergeCell ref="L38:L39"/>
    <mergeCell ref="G33:G34"/>
    <mergeCell ref="L33:L34"/>
    <mergeCell ref="D44:D45"/>
    <mergeCell ref="D29:D30"/>
    <mergeCell ref="H35:K35"/>
    <mergeCell ref="H36:I36"/>
    <mergeCell ref="H37:I37"/>
    <mergeCell ref="L15:L16"/>
    <mergeCell ref="G52:G53"/>
    <mergeCell ref="L52:L53"/>
    <mergeCell ref="F44:F45"/>
    <mergeCell ref="G44:G45"/>
    <mergeCell ref="L29:L30"/>
    <mergeCell ref="L31:L32"/>
    <mergeCell ref="F29:F30"/>
    <mergeCell ref="F31:F32"/>
    <mergeCell ref="L40:L41"/>
    <mergeCell ref="L48:L49"/>
    <mergeCell ref="F42:F43"/>
    <mergeCell ref="G40:G41"/>
    <mergeCell ref="L46:L47"/>
  </mergeCells>
  <phoneticPr fontId="1"/>
  <printOptions horizontalCentered="1"/>
  <pageMargins left="0.39370078740157483" right="0.39370078740157483" top="0.62992125984251968" bottom="0.39370078740157483" header="0.51181102362204722" footer="0.51181102362204722"/>
  <pageSetup paperSize="9" scale="80" orientation="landscape" cellComments="asDisplayed" verticalDpi="400" r:id="rId1"/>
  <headerFooter alignWithMargins="0"/>
  <rowBreaks count="1" manualBreakCount="1">
    <brk id="3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84"/>
  <sheetViews>
    <sheetView showGridLines="0" showZeros="0" view="pageBreakPreview" zoomScale="85" zoomScaleNormal="100" zoomScaleSheetLayoutView="85" zoomScalePageLayoutView="25" workbookViewId="0">
      <selection activeCell="P46" sqref="P46"/>
    </sheetView>
  </sheetViews>
  <sheetFormatPr defaultRowHeight="13.5"/>
  <cols>
    <col min="1" max="1" width="1.125" style="3" customWidth="1"/>
    <col min="2" max="2" width="4.75" style="3" customWidth="1"/>
    <col min="3" max="3" width="17.125" style="3" customWidth="1"/>
    <col min="4" max="14" width="7.625" style="3" customWidth="1"/>
    <col min="15" max="16" width="7.625" style="20" customWidth="1"/>
    <col min="17" max="17" width="19.75" style="3" customWidth="1"/>
    <col min="18" max="18" width="20.625" style="3" customWidth="1"/>
    <col min="19" max="19" width="4.125" style="3" customWidth="1"/>
    <col min="20" max="20" width="15.625" style="3" customWidth="1"/>
    <col min="21" max="16384" width="9" style="3"/>
  </cols>
  <sheetData>
    <row r="1" spans="2:18" ht="17.25">
      <c r="B1" s="22" t="s">
        <v>194</v>
      </c>
      <c r="C1" s="21"/>
      <c r="D1" s="21"/>
      <c r="N1" s="49" t="s">
        <v>54</v>
      </c>
      <c r="O1" s="3"/>
      <c r="P1" s="3"/>
    </row>
    <row r="2" spans="2:18" ht="18" thickBot="1">
      <c r="B2" s="22" t="s">
        <v>170</v>
      </c>
      <c r="C2" s="23"/>
      <c r="D2" s="21"/>
      <c r="N2" s="230" t="s">
        <v>1</v>
      </c>
      <c r="O2" s="223"/>
      <c r="P2" s="224"/>
      <c r="Q2" s="54" t="s">
        <v>2</v>
      </c>
      <c r="R2" s="55" t="s">
        <v>55</v>
      </c>
    </row>
    <row r="3" spans="2:18" ht="18" thickTop="1">
      <c r="B3" s="21"/>
      <c r="C3" s="23"/>
      <c r="D3" s="21"/>
      <c r="N3" s="231" t="s">
        <v>56</v>
      </c>
      <c r="O3" s="229"/>
      <c r="P3" s="229"/>
      <c r="Q3" s="25" t="s">
        <v>57</v>
      </c>
      <c r="R3" s="130"/>
    </row>
    <row r="4" spans="2:18" ht="18" thickBot="1">
      <c r="B4" s="21"/>
      <c r="C4" s="21"/>
      <c r="D4" s="21"/>
      <c r="N4" s="231" t="s">
        <v>58</v>
      </c>
      <c r="O4" s="229"/>
      <c r="P4" s="229"/>
      <c r="Q4" s="25" t="s">
        <v>6</v>
      </c>
      <c r="R4" s="131"/>
    </row>
    <row r="5" spans="2:18" ht="18" thickTop="1">
      <c r="B5" s="21"/>
      <c r="C5" s="21"/>
      <c r="D5" s="21"/>
      <c r="O5" s="26"/>
      <c r="P5" s="27"/>
      <c r="Q5" s="28"/>
      <c r="R5" s="28"/>
    </row>
    <row r="6" spans="2:18" ht="17.25">
      <c r="B6" s="21"/>
      <c r="C6" s="21"/>
      <c r="D6" s="21"/>
      <c r="N6" s="50" t="s">
        <v>59</v>
      </c>
      <c r="O6" s="26"/>
      <c r="P6" s="27"/>
      <c r="Q6" s="28"/>
      <c r="R6" s="28"/>
    </row>
    <row r="7" spans="2:18" ht="18" thickBot="1">
      <c r="B7" s="21"/>
      <c r="C7" s="21"/>
      <c r="D7" s="21"/>
      <c r="N7" s="230" t="s">
        <v>1</v>
      </c>
      <c r="O7" s="223"/>
      <c r="P7" s="224"/>
      <c r="Q7" s="54" t="s">
        <v>2</v>
      </c>
      <c r="R7" s="55" t="s">
        <v>55</v>
      </c>
    </row>
    <row r="8" spans="2:18" ht="18" thickTop="1">
      <c r="B8" s="21"/>
      <c r="C8" s="21"/>
      <c r="D8" s="21"/>
      <c r="N8" s="24" t="s">
        <v>60</v>
      </c>
      <c r="O8" s="227" t="s">
        <v>61</v>
      </c>
      <c r="P8" s="220"/>
      <c r="Q8" s="25" t="s">
        <v>62</v>
      </c>
      <c r="R8" s="130"/>
    </row>
    <row r="9" spans="2:18" ht="17.25">
      <c r="B9" s="21"/>
      <c r="C9" s="21"/>
      <c r="D9" s="21"/>
      <c r="N9" s="29"/>
      <c r="O9" s="227" t="s">
        <v>63</v>
      </c>
      <c r="P9" s="220"/>
      <c r="Q9" s="25" t="s">
        <v>62</v>
      </c>
      <c r="R9" s="132"/>
    </row>
    <row r="10" spans="2:18" ht="17.25">
      <c r="B10" s="21"/>
      <c r="C10" s="21"/>
      <c r="D10" s="21"/>
      <c r="N10" s="30"/>
      <c r="O10" s="227" t="s">
        <v>64</v>
      </c>
      <c r="P10" s="220"/>
      <c r="Q10" s="25" t="s">
        <v>65</v>
      </c>
      <c r="R10" s="132"/>
    </row>
    <row r="11" spans="2:18" ht="17.25">
      <c r="B11" s="21"/>
      <c r="C11" s="21"/>
      <c r="D11" s="21"/>
      <c r="N11" s="24" t="s">
        <v>66</v>
      </c>
      <c r="O11" s="221" t="s">
        <v>67</v>
      </c>
      <c r="P11" s="220"/>
      <c r="Q11" s="25" t="s">
        <v>6</v>
      </c>
      <c r="R11" s="132"/>
    </row>
    <row r="12" spans="2:18" ht="17.25">
      <c r="B12" s="21"/>
      <c r="C12" s="21"/>
      <c r="D12" s="21"/>
      <c r="N12" s="31"/>
      <c r="O12" s="221" t="s">
        <v>68</v>
      </c>
      <c r="P12" s="220"/>
      <c r="Q12" s="25" t="s">
        <v>6</v>
      </c>
      <c r="R12" s="132"/>
    </row>
    <row r="13" spans="2:18" ht="17.25">
      <c r="B13" s="21"/>
      <c r="C13" s="21"/>
      <c r="D13" s="21"/>
      <c r="N13" s="32"/>
      <c r="O13" s="221" t="s">
        <v>69</v>
      </c>
      <c r="P13" s="220"/>
      <c r="Q13" s="25" t="s">
        <v>6</v>
      </c>
      <c r="R13" s="132"/>
    </row>
    <row r="14" spans="2:18" ht="18" thickBot="1">
      <c r="B14" s="21"/>
      <c r="C14" s="21"/>
      <c r="D14" s="21"/>
      <c r="N14" s="228" t="s">
        <v>70</v>
      </c>
      <c r="O14" s="229"/>
      <c r="P14" s="229"/>
      <c r="Q14" s="25" t="s">
        <v>57</v>
      </c>
      <c r="R14" s="131"/>
    </row>
    <row r="15" spans="2:18" ht="18" thickTop="1">
      <c r="B15" s="21"/>
      <c r="C15" s="21"/>
      <c r="D15" s="21"/>
      <c r="O15" s="28"/>
      <c r="P15" s="33"/>
      <c r="Q15" s="28"/>
      <c r="R15" s="28"/>
    </row>
    <row r="16" spans="2:18" ht="17.25">
      <c r="B16" s="21"/>
      <c r="C16" s="21"/>
      <c r="D16" s="21"/>
      <c r="N16" s="50" t="s">
        <v>71</v>
      </c>
      <c r="O16" s="26"/>
      <c r="P16" s="27"/>
      <c r="Q16" s="28"/>
      <c r="R16" s="28"/>
    </row>
    <row r="17" spans="2:18" ht="18" thickBot="1">
      <c r="B17" s="21"/>
      <c r="C17" s="21"/>
      <c r="D17" s="21"/>
      <c r="N17" s="230" t="s">
        <v>1</v>
      </c>
      <c r="O17" s="223"/>
      <c r="P17" s="224"/>
      <c r="Q17" s="54" t="s">
        <v>2</v>
      </c>
      <c r="R17" s="55" t="s">
        <v>55</v>
      </c>
    </row>
    <row r="18" spans="2:18" ht="18" thickTop="1">
      <c r="B18" s="21"/>
      <c r="C18" s="21"/>
      <c r="D18" s="21"/>
      <c r="N18" s="232" t="s">
        <v>60</v>
      </c>
      <c r="O18" s="226"/>
      <c r="P18" s="220"/>
      <c r="Q18" s="25" t="s">
        <v>72</v>
      </c>
      <c r="R18" s="130"/>
    </row>
    <row r="19" spans="2:18" ht="17.25">
      <c r="B19" s="21"/>
      <c r="C19" s="21"/>
      <c r="D19" s="21"/>
      <c r="N19" s="24" t="s">
        <v>73</v>
      </c>
      <c r="O19" s="221" t="s">
        <v>67</v>
      </c>
      <c r="P19" s="220"/>
      <c r="Q19" s="25" t="s">
        <v>6</v>
      </c>
      <c r="R19" s="132"/>
    </row>
    <row r="20" spans="2:18" ht="17.25">
      <c r="B20" s="21"/>
      <c r="C20" s="21"/>
      <c r="D20" s="21"/>
      <c r="N20" s="34"/>
      <c r="O20" s="221" t="s">
        <v>68</v>
      </c>
      <c r="P20" s="220"/>
      <c r="Q20" s="25" t="s">
        <v>6</v>
      </c>
      <c r="R20" s="132"/>
    </row>
    <row r="21" spans="2:18" ht="18" thickBot="1">
      <c r="B21" s="21"/>
      <c r="C21" s="21"/>
      <c r="D21" s="21"/>
      <c r="N21" s="35"/>
      <c r="O21" s="221" t="s">
        <v>69</v>
      </c>
      <c r="P21" s="220"/>
      <c r="Q21" s="25" t="s">
        <v>6</v>
      </c>
      <c r="R21" s="131"/>
    </row>
    <row r="22" spans="2:18" ht="18" thickTop="1">
      <c r="B22" s="21"/>
      <c r="C22" s="21"/>
      <c r="D22" s="21"/>
      <c r="O22" s="28"/>
      <c r="P22" s="33"/>
      <c r="Q22" s="33"/>
      <c r="R22" s="28"/>
    </row>
    <row r="23" spans="2:18" ht="17.25">
      <c r="B23" s="21"/>
      <c r="C23" s="21"/>
      <c r="D23" s="21"/>
      <c r="N23" s="49" t="s">
        <v>74</v>
      </c>
      <c r="O23" s="28"/>
      <c r="P23" s="33"/>
      <c r="Q23" s="28"/>
      <c r="R23" s="28"/>
    </row>
    <row r="24" spans="2:18" ht="20.100000000000001" customHeight="1" thickBot="1">
      <c r="B24" s="23"/>
      <c r="C24" s="23"/>
      <c r="D24" s="23"/>
      <c r="N24" s="222" t="s">
        <v>75</v>
      </c>
      <c r="O24" s="223"/>
      <c r="P24" s="224"/>
      <c r="Q24" s="56" t="s">
        <v>76</v>
      </c>
      <c r="R24" s="57" t="s">
        <v>77</v>
      </c>
    </row>
    <row r="25" spans="2:18" ht="20.100000000000001" customHeight="1" thickTop="1">
      <c r="B25" s="23"/>
      <c r="C25" s="23"/>
      <c r="D25" s="23"/>
      <c r="E25" s="37"/>
      <c r="F25" s="37"/>
      <c r="G25" s="37"/>
      <c r="H25" s="37"/>
      <c r="I25" s="37"/>
      <c r="J25" s="37"/>
      <c r="K25" s="37"/>
      <c r="L25" s="37"/>
      <c r="M25" s="37"/>
      <c r="N25" s="225" t="s">
        <v>78</v>
      </c>
      <c r="O25" s="226"/>
      <c r="P25" s="220"/>
      <c r="Q25" s="38" t="s">
        <v>79</v>
      </c>
      <c r="R25" s="133"/>
    </row>
    <row r="26" spans="2:18" ht="20.100000000000001" customHeight="1">
      <c r="B26" s="23"/>
      <c r="C26" s="39"/>
      <c r="D26" s="39"/>
      <c r="E26" s="37"/>
      <c r="F26" s="37"/>
      <c r="G26" s="37"/>
      <c r="H26" s="37"/>
      <c r="I26" s="37"/>
      <c r="J26" s="37"/>
      <c r="K26" s="37"/>
      <c r="L26" s="37"/>
      <c r="M26" s="37"/>
      <c r="N26" s="36" t="s">
        <v>80</v>
      </c>
      <c r="O26" s="218" t="s">
        <v>81</v>
      </c>
      <c r="P26" s="219"/>
      <c r="Q26" s="38" t="s">
        <v>82</v>
      </c>
      <c r="R26" s="134"/>
    </row>
    <row r="27" spans="2:18" ht="20.100000000000001" customHeight="1">
      <c r="B27" s="23"/>
      <c r="C27" s="39"/>
      <c r="D27" s="39"/>
      <c r="E27" s="37"/>
      <c r="F27" s="37"/>
      <c r="G27" s="37"/>
      <c r="H27" s="37"/>
      <c r="I27" s="37"/>
      <c r="J27" s="37"/>
      <c r="K27" s="37"/>
      <c r="L27" s="37"/>
      <c r="M27" s="37"/>
      <c r="N27" s="40"/>
      <c r="O27" s="218" t="s">
        <v>158</v>
      </c>
      <c r="P27" s="220"/>
      <c r="Q27" s="38" t="s">
        <v>82</v>
      </c>
      <c r="R27" s="134"/>
    </row>
    <row r="28" spans="2:18" ht="20.100000000000001" customHeight="1">
      <c r="B28" s="23"/>
      <c r="C28" s="39"/>
      <c r="D28" s="39"/>
      <c r="E28" s="37"/>
      <c r="F28" s="37"/>
      <c r="G28" s="37"/>
      <c r="H28" s="37"/>
      <c r="I28" s="37"/>
      <c r="J28" s="37"/>
      <c r="K28" s="37"/>
      <c r="L28" s="37"/>
      <c r="M28" s="37"/>
      <c r="N28" s="41"/>
      <c r="O28" s="218" t="s">
        <v>159</v>
      </c>
      <c r="P28" s="220"/>
      <c r="Q28" s="38" t="s">
        <v>82</v>
      </c>
      <c r="R28" s="134"/>
    </row>
    <row r="29" spans="2:18" ht="20.100000000000001" customHeight="1" thickBot="1">
      <c r="B29" s="23"/>
      <c r="C29" s="39"/>
      <c r="D29" s="39"/>
      <c r="E29" s="37"/>
      <c r="F29" s="37"/>
      <c r="G29" s="37"/>
      <c r="H29" s="37"/>
      <c r="I29" s="37"/>
      <c r="J29" s="37"/>
      <c r="K29" s="37"/>
      <c r="L29" s="37"/>
      <c r="M29" s="37"/>
      <c r="N29" s="53" t="s">
        <v>83</v>
      </c>
      <c r="O29" s="218" t="s">
        <v>160</v>
      </c>
      <c r="P29" s="220"/>
      <c r="Q29" s="38" t="s">
        <v>84</v>
      </c>
      <c r="R29" s="135"/>
    </row>
    <row r="30" spans="2:18" ht="20.100000000000001" customHeight="1" thickTop="1">
      <c r="B30" s="23"/>
      <c r="C30" s="39"/>
      <c r="D30" s="39"/>
      <c r="E30" s="37"/>
      <c r="F30" s="37"/>
      <c r="G30" s="37"/>
      <c r="H30" s="37"/>
      <c r="I30" s="37"/>
      <c r="J30" s="37"/>
      <c r="K30" s="37"/>
      <c r="L30" s="37"/>
      <c r="M30" s="37"/>
      <c r="N30" s="58"/>
      <c r="O30" s="58"/>
      <c r="P30" s="27"/>
      <c r="Q30" s="58"/>
      <c r="R30" s="59"/>
    </row>
    <row r="31" spans="2:18" ht="20.100000000000001" customHeight="1">
      <c r="B31" s="23"/>
      <c r="C31" s="39"/>
      <c r="D31" s="39"/>
      <c r="E31" s="37"/>
      <c r="F31" s="37"/>
      <c r="G31" s="37"/>
      <c r="H31" s="37"/>
      <c r="I31" s="37"/>
      <c r="J31" s="37"/>
      <c r="K31" s="37"/>
      <c r="L31" s="37"/>
      <c r="M31" s="37"/>
      <c r="N31" s="58"/>
      <c r="O31" s="58"/>
      <c r="P31" s="27"/>
      <c r="Q31" s="58"/>
      <c r="R31" s="59"/>
    </row>
    <row r="32" spans="2:18" ht="20.100000000000001" customHeight="1">
      <c r="B32" s="23"/>
      <c r="C32" s="39"/>
      <c r="D32" s="39"/>
      <c r="E32" s="37"/>
      <c r="F32" s="37"/>
      <c r="G32" s="37"/>
      <c r="H32" s="37"/>
      <c r="I32" s="37"/>
      <c r="J32" s="37"/>
      <c r="K32" s="37"/>
      <c r="L32" s="37"/>
      <c r="M32" s="37"/>
      <c r="N32" s="58"/>
      <c r="O32" s="58"/>
      <c r="P32" s="27"/>
      <c r="Q32" s="58"/>
      <c r="R32" s="59"/>
    </row>
    <row r="33" spans="2:21" ht="20.100000000000001" customHeight="1">
      <c r="B33" s="23"/>
      <c r="C33" s="39"/>
      <c r="D33" s="39"/>
      <c r="E33" s="37"/>
      <c r="F33" s="37"/>
      <c r="G33" s="37"/>
      <c r="H33" s="37"/>
      <c r="I33" s="37"/>
      <c r="J33" s="37"/>
      <c r="K33" s="37"/>
      <c r="L33" s="37"/>
      <c r="M33" s="37"/>
      <c r="N33" s="58"/>
      <c r="O33" s="58"/>
      <c r="P33" s="27"/>
      <c r="Q33" s="58"/>
      <c r="R33" s="59"/>
    </row>
    <row r="34" spans="2:21" ht="20.100000000000001" customHeight="1">
      <c r="B34" s="23"/>
      <c r="C34" s="39"/>
      <c r="D34" s="39"/>
      <c r="E34" s="37"/>
      <c r="F34" s="37"/>
      <c r="G34" s="37"/>
      <c r="H34" s="37"/>
      <c r="I34" s="37"/>
      <c r="J34" s="37"/>
      <c r="K34" s="37"/>
      <c r="L34" s="37"/>
      <c r="M34" s="37"/>
      <c r="N34" s="58"/>
      <c r="O34" s="58"/>
      <c r="P34" s="27"/>
      <c r="Q34" s="58"/>
      <c r="R34" s="59"/>
    </row>
    <row r="35" spans="2:21" ht="20.100000000000001" customHeight="1">
      <c r="B35" s="23"/>
      <c r="C35" s="39"/>
      <c r="D35" s="39"/>
      <c r="E35" s="37"/>
      <c r="F35" s="37"/>
      <c r="G35" s="37"/>
      <c r="H35" s="37"/>
      <c r="I35" s="37"/>
      <c r="J35" s="37"/>
      <c r="K35" s="37"/>
      <c r="L35" s="37"/>
      <c r="M35" s="37"/>
      <c r="N35" s="58"/>
      <c r="O35" s="58"/>
      <c r="P35" s="27"/>
      <c r="Q35" s="58"/>
      <c r="R35" s="59"/>
    </row>
    <row r="36" spans="2:21" ht="20.100000000000001" customHeight="1">
      <c r="B36" s="23"/>
      <c r="C36" s="39"/>
      <c r="D36" s="39"/>
      <c r="E36" s="37"/>
      <c r="F36" s="37"/>
      <c r="G36" s="37"/>
      <c r="H36" s="37"/>
      <c r="I36" s="37"/>
      <c r="J36" s="37"/>
      <c r="K36" s="37"/>
      <c r="L36" s="37"/>
      <c r="M36" s="37"/>
      <c r="N36" s="58"/>
      <c r="O36" s="58"/>
      <c r="P36" s="27"/>
      <c r="Q36" s="58"/>
      <c r="R36" s="59"/>
    </row>
    <row r="37" spans="2:21" ht="20.100000000000001" customHeight="1">
      <c r="B37" s="23"/>
      <c r="C37" s="39"/>
      <c r="D37" s="39"/>
      <c r="E37" s="37"/>
      <c r="F37" s="37"/>
      <c r="G37" s="37"/>
      <c r="H37" s="37"/>
      <c r="I37" s="37"/>
      <c r="J37" s="37"/>
      <c r="K37" s="37"/>
      <c r="L37" s="37"/>
      <c r="M37" s="37"/>
      <c r="N37" s="58"/>
      <c r="O37" s="58"/>
      <c r="P37" s="27"/>
      <c r="Q37" s="58"/>
      <c r="R37" s="59"/>
    </row>
    <row r="38" spans="2:21" ht="20.100000000000001" customHeight="1">
      <c r="B38" s="23"/>
      <c r="C38" s="39"/>
      <c r="D38" s="39"/>
      <c r="E38" s="37"/>
      <c r="F38" s="37"/>
      <c r="G38" s="37"/>
      <c r="H38" s="37"/>
      <c r="I38" s="37"/>
      <c r="J38" s="37"/>
      <c r="K38" s="37"/>
      <c r="L38" s="37"/>
      <c r="M38" s="37"/>
      <c r="N38" s="58"/>
      <c r="O38" s="58"/>
      <c r="P38" s="27"/>
      <c r="Q38" s="58"/>
      <c r="R38" s="59"/>
    </row>
    <row r="39" spans="2:21">
      <c r="B39" s="114" t="s">
        <v>171</v>
      </c>
      <c r="C39" s="115"/>
      <c r="D39" s="115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7"/>
      <c r="R39" s="118"/>
      <c r="S39" s="28"/>
      <c r="U39" s="42"/>
    </row>
    <row r="40" spans="2:21">
      <c r="B40" s="195" t="s">
        <v>162</v>
      </c>
      <c r="C40" s="198" t="s">
        <v>163</v>
      </c>
      <c r="D40" s="210" t="s">
        <v>164</v>
      </c>
      <c r="E40" s="201" t="s">
        <v>100</v>
      </c>
      <c r="F40" s="201"/>
      <c r="G40" s="201"/>
      <c r="H40" s="201"/>
      <c r="I40" s="201"/>
      <c r="J40" s="201"/>
      <c r="K40" s="201"/>
      <c r="L40" s="201"/>
      <c r="M40" s="201"/>
      <c r="N40" s="201"/>
      <c r="O40" s="202"/>
      <c r="P40" s="202"/>
      <c r="Q40" s="203"/>
      <c r="R40" s="204" t="s">
        <v>157</v>
      </c>
      <c r="U40" s="42"/>
    </row>
    <row r="41" spans="2:21">
      <c r="B41" s="196"/>
      <c r="C41" s="199"/>
      <c r="D41" s="211"/>
      <c r="E41" s="207" t="s">
        <v>101</v>
      </c>
      <c r="F41" s="207"/>
      <c r="G41" s="207"/>
      <c r="H41" s="207"/>
      <c r="I41" s="207"/>
      <c r="J41" s="207"/>
      <c r="K41" s="207"/>
      <c r="L41" s="207"/>
      <c r="M41" s="207"/>
      <c r="N41" s="207"/>
      <c r="O41" s="208"/>
      <c r="P41" s="208"/>
      <c r="Q41" s="209"/>
      <c r="R41" s="205"/>
      <c r="U41" s="42"/>
    </row>
    <row r="42" spans="2:21">
      <c r="B42" s="197"/>
      <c r="C42" s="200"/>
      <c r="D42" s="212"/>
      <c r="E42" s="103" t="s">
        <v>200</v>
      </c>
      <c r="F42" s="103" t="s">
        <v>201</v>
      </c>
      <c r="G42" s="103" t="s">
        <v>174</v>
      </c>
      <c r="H42" s="103" t="s">
        <v>87</v>
      </c>
      <c r="I42" s="103" t="s">
        <v>88</v>
      </c>
      <c r="J42" s="103" t="s">
        <v>89</v>
      </c>
      <c r="K42" s="103" t="s">
        <v>90</v>
      </c>
      <c r="L42" s="103" t="s">
        <v>91</v>
      </c>
      <c r="M42" s="103" t="s">
        <v>92</v>
      </c>
      <c r="N42" s="103" t="s">
        <v>93</v>
      </c>
      <c r="O42" s="103" t="s">
        <v>94</v>
      </c>
      <c r="P42" s="103" t="s">
        <v>95</v>
      </c>
      <c r="Q42" s="103" t="s">
        <v>96</v>
      </c>
      <c r="R42" s="206"/>
      <c r="U42" s="42"/>
    </row>
    <row r="43" spans="2:21">
      <c r="B43" s="174">
        <v>1</v>
      </c>
      <c r="C43" s="176" t="s">
        <v>179</v>
      </c>
      <c r="D43" s="178" t="s">
        <v>180</v>
      </c>
      <c r="E43" s="104">
        <v>60</v>
      </c>
      <c r="F43" s="105">
        <v>60</v>
      </c>
      <c r="G43" s="105">
        <v>60</v>
      </c>
      <c r="H43" s="105">
        <v>80</v>
      </c>
      <c r="I43" s="105">
        <v>60</v>
      </c>
      <c r="J43" s="105">
        <v>70</v>
      </c>
      <c r="K43" s="105">
        <v>70</v>
      </c>
      <c r="L43" s="105">
        <v>70</v>
      </c>
      <c r="M43" s="105">
        <v>70</v>
      </c>
      <c r="N43" s="105">
        <v>70</v>
      </c>
      <c r="O43" s="106">
        <v>60</v>
      </c>
      <c r="P43" s="107">
        <v>70</v>
      </c>
      <c r="Q43" s="107">
        <f>SUM(E43:P43)</f>
        <v>800</v>
      </c>
      <c r="R43" s="180">
        <f>SUM(E44:P44)</f>
        <v>0</v>
      </c>
      <c r="U43" s="42"/>
    </row>
    <row r="44" spans="2:21">
      <c r="B44" s="175"/>
      <c r="C44" s="177"/>
      <c r="D44" s="179"/>
      <c r="E44" s="63">
        <f>INT(IF(E43=0,$R$9/2,($R$9+IF(AND(E43&lt;=120),E43*$R$11,IF(AND(E43&lt;=300),120*$R$11+(E43-120)*$R$12,120*$R$11+180*$R$12+(E43-300)*$R$13)))))</f>
        <v>0</v>
      </c>
      <c r="F44" s="63">
        <f t="shared" ref="F44:P44" si="0">INT(IF(F43=0,$R$9/2,($R$9+IF(AND(F43&lt;=120),F43*$R$11,IF(AND(F43&lt;=300),120*$R$11+(F43-120)*$R$12,120*$R$11+180*$R$12+(F43-300)*$R$13)))))</f>
        <v>0</v>
      </c>
      <c r="G44" s="63">
        <f t="shared" si="0"/>
        <v>0</v>
      </c>
      <c r="H44" s="63">
        <f t="shared" si="0"/>
        <v>0</v>
      </c>
      <c r="I44" s="63">
        <f t="shared" si="0"/>
        <v>0</v>
      </c>
      <c r="J44" s="63">
        <f t="shared" si="0"/>
        <v>0</v>
      </c>
      <c r="K44" s="63">
        <f t="shared" si="0"/>
        <v>0</v>
      </c>
      <c r="L44" s="63">
        <f t="shared" si="0"/>
        <v>0</v>
      </c>
      <c r="M44" s="63">
        <f t="shared" si="0"/>
        <v>0</v>
      </c>
      <c r="N44" s="63">
        <f t="shared" si="0"/>
        <v>0</v>
      </c>
      <c r="O44" s="63">
        <f t="shared" si="0"/>
        <v>0</v>
      </c>
      <c r="P44" s="63">
        <f t="shared" si="0"/>
        <v>0</v>
      </c>
      <c r="Q44" s="110"/>
      <c r="R44" s="181"/>
      <c r="U44" s="42"/>
    </row>
    <row r="45" spans="2:21" ht="13.5" customHeight="1">
      <c r="B45" s="174">
        <v>2</v>
      </c>
      <c r="C45" s="176" t="s">
        <v>109</v>
      </c>
      <c r="D45" s="178" t="s">
        <v>103</v>
      </c>
      <c r="E45" s="104">
        <v>40</v>
      </c>
      <c r="F45" s="105">
        <v>40</v>
      </c>
      <c r="G45" s="105">
        <v>50</v>
      </c>
      <c r="H45" s="105">
        <v>60</v>
      </c>
      <c r="I45" s="105">
        <v>60</v>
      </c>
      <c r="J45" s="105">
        <v>60</v>
      </c>
      <c r="K45" s="105">
        <v>80</v>
      </c>
      <c r="L45" s="105">
        <v>70</v>
      </c>
      <c r="M45" s="105">
        <v>50</v>
      </c>
      <c r="N45" s="105">
        <v>50</v>
      </c>
      <c r="O45" s="106">
        <v>40</v>
      </c>
      <c r="P45" s="107">
        <v>50</v>
      </c>
      <c r="Q45" s="107">
        <f>SUM(E45:P45)</f>
        <v>650</v>
      </c>
      <c r="R45" s="180">
        <f>SUM(E46:P46)</f>
        <v>0</v>
      </c>
      <c r="U45" s="42"/>
    </row>
    <row r="46" spans="2:21">
      <c r="B46" s="175"/>
      <c r="C46" s="177"/>
      <c r="D46" s="179"/>
      <c r="E46" s="63">
        <f>INT(IF(E45=0,$R$14,($R$8+IF(AND(E45&lt;=120),E45*$R$11,IF(AND(E45&lt;=300),120*$R$11+(E45-120)*$R$12,120*$R$11+180*$R$12+(E45-300)*$R$13)))))</f>
        <v>0</v>
      </c>
      <c r="F46" s="63">
        <f t="shared" ref="F46:P46" si="1">INT(IF(F45=0,$R$14,($R$8+IF(AND(F45&lt;=120),F45*$R$11,IF(AND(F45&lt;=300),120*$R$11+(F45-120)*$R$12,120*$R$11+180*$R$12+(F45-300)*$R$13)))))</f>
        <v>0</v>
      </c>
      <c r="G46" s="63">
        <f t="shared" si="1"/>
        <v>0</v>
      </c>
      <c r="H46" s="63">
        <f t="shared" si="1"/>
        <v>0</v>
      </c>
      <c r="I46" s="63">
        <f t="shared" si="1"/>
        <v>0</v>
      </c>
      <c r="J46" s="63">
        <f t="shared" si="1"/>
        <v>0</v>
      </c>
      <c r="K46" s="63">
        <f t="shared" si="1"/>
        <v>0</v>
      </c>
      <c r="L46" s="63">
        <f t="shared" si="1"/>
        <v>0</v>
      </c>
      <c r="M46" s="63">
        <f t="shared" si="1"/>
        <v>0</v>
      </c>
      <c r="N46" s="63">
        <f t="shared" si="1"/>
        <v>0</v>
      </c>
      <c r="O46" s="63">
        <f t="shared" si="1"/>
        <v>0</v>
      </c>
      <c r="P46" s="63">
        <f t="shared" si="1"/>
        <v>0</v>
      </c>
      <c r="Q46" s="110"/>
      <c r="R46" s="181"/>
      <c r="U46" s="42"/>
    </row>
    <row r="47" spans="2:21" ht="13.5" customHeight="1">
      <c r="B47" s="174">
        <v>3</v>
      </c>
      <c r="C47" s="176" t="s">
        <v>104</v>
      </c>
      <c r="D47" s="178" t="s">
        <v>103</v>
      </c>
      <c r="E47" s="104">
        <v>120</v>
      </c>
      <c r="F47" s="105">
        <v>120</v>
      </c>
      <c r="G47" s="105">
        <v>120</v>
      </c>
      <c r="H47" s="105">
        <v>120</v>
      </c>
      <c r="I47" s="105">
        <v>120</v>
      </c>
      <c r="J47" s="105">
        <v>110</v>
      </c>
      <c r="K47" s="105">
        <v>140</v>
      </c>
      <c r="L47" s="105">
        <v>120</v>
      </c>
      <c r="M47" s="105">
        <v>140</v>
      </c>
      <c r="N47" s="105">
        <v>120</v>
      </c>
      <c r="O47" s="106">
        <v>130</v>
      </c>
      <c r="P47" s="107">
        <v>140</v>
      </c>
      <c r="Q47" s="107">
        <f>SUM(E47:P47)</f>
        <v>1500</v>
      </c>
      <c r="R47" s="180">
        <f>SUM(E48:P48)</f>
        <v>0</v>
      </c>
      <c r="U47" s="42"/>
    </row>
    <row r="48" spans="2:21">
      <c r="B48" s="175"/>
      <c r="C48" s="177"/>
      <c r="D48" s="179"/>
      <c r="E48" s="63">
        <f>INT(IF(E47=0,$R$14,($R$8+IF(AND(E47&lt;=120),E47*$R$11,IF(AND(E47&lt;=300),120*$R$11+(E47-120)*$R$12,120*$R$11+180*$R$12+(E47-300)*$R$13)))))</f>
        <v>0</v>
      </c>
      <c r="F48" s="63">
        <f t="shared" ref="F48" si="2">INT(IF(F47=0,$R$14,($R$8+IF(AND(F47&lt;=120),F47*$R$11,IF(AND(F47&lt;=300),120*$R$11+(F47-120)*$R$12,120*$R$11+180*$R$12+(F47-300)*$R$13)))))</f>
        <v>0</v>
      </c>
      <c r="G48" s="63">
        <f t="shared" ref="G48" si="3">INT(IF(G47=0,$R$14,($R$8+IF(AND(G47&lt;=120),G47*$R$11,IF(AND(G47&lt;=300),120*$R$11+(G47-120)*$R$12,120*$R$11+180*$R$12+(G47-300)*$R$13)))))</f>
        <v>0</v>
      </c>
      <c r="H48" s="63">
        <f t="shared" ref="H48" si="4">INT(IF(H47=0,$R$14,($R$8+IF(AND(H47&lt;=120),H47*$R$11,IF(AND(H47&lt;=300),120*$R$11+(H47-120)*$R$12,120*$R$11+180*$R$12+(H47-300)*$R$13)))))</f>
        <v>0</v>
      </c>
      <c r="I48" s="63">
        <f t="shared" ref="I48" si="5">INT(IF(I47=0,$R$14,($R$8+IF(AND(I47&lt;=120),I47*$R$11,IF(AND(I47&lt;=300),120*$R$11+(I47-120)*$R$12,120*$R$11+180*$R$12+(I47-300)*$R$13)))))</f>
        <v>0</v>
      </c>
      <c r="J48" s="63">
        <f t="shared" ref="J48" si="6">INT(IF(J47=0,$R$14,($R$8+IF(AND(J47&lt;=120),J47*$R$11,IF(AND(J47&lt;=300),120*$R$11+(J47-120)*$R$12,120*$R$11+180*$R$12+(J47-300)*$R$13)))))</f>
        <v>0</v>
      </c>
      <c r="K48" s="63">
        <f t="shared" ref="K48" si="7">INT(IF(K47=0,$R$14,($R$8+IF(AND(K47&lt;=120),K47*$R$11,IF(AND(K47&lt;=300),120*$R$11+(K47-120)*$R$12,120*$R$11+180*$R$12+(K47-300)*$R$13)))))</f>
        <v>0</v>
      </c>
      <c r="L48" s="63">
        <f t="shared" ref="L48" si="8">INT(IF(L47=0,$R$14,($R$8+IF(AND(L47&lt;=120),L47*$R$11,IF(AND(L47&lt;=300),120*$R$11+(L47-120)*$R$12,120*$R$11+180*$R$12+(L47-300)*$R$13)))))</f>
        <v>0</v>
      </c>
      <c r="M48" s="63">
        <f t="shared" ref="M48" si="9">INT(IF(M47=0,$R$14,($R$8+IF(AND(M47&lt;=120),M47*$R$11,IF(AND(M47&lt;=300),120*$R$11+(M47-120)*$R$12,120*$R$11+180*$R$12+(M47-300)*$R$13)))))</f>
        <v>0</v>
      </c>
      <c r="N48" s="63">
        <f t="shared" ref="N48" si="10">INT(IF(N47=0,$R$14,($R$8+IF(AND(N47&lt;=120),N47*$R$11,IF(AND(N47&lt;=300),120*$R$11+(N47-120)*$R$12,120*$R$11+180*$R$12+(N47-300)*$R$13)))))</f>
        <v>0</v>
      </c>
      <c r="O48" s="63">
        <f t="shared" ref="O48" si="11">INT(IF(O47=0,$R$14,($R$8+IF(AND(O47&lt;=120),O47*$R$11,IF(AND(O47&lt;=300),120*$R$11+(O47-120)*$R$12,120*$R$11+180*$R$12+(O47-300)*$R$13)))))</f>
        <v>0</v>
      </c>
      <c r="P48" s="63">
        <f t="shared" ref="P48" si="12">INT(IF(P47=0,$R$14,($R$8+IF(AND(P47&lt;=120),P47*$R$11,IF(AND(P47&lt;=300),120*$R$11+(P47-120)*$R$12,120*$R$11+180*$R$12+(P47-300)*$R$13)))))</f>
        <v>0</v>
      </c>
      <c r="Q48" s="110"/>
      <c r="R48" s="181"/>
      <c r="U48" s="42"/>
    </row>
    <row r="49" spans="2:21" ht="13.5" customHeight="1">
      <c r="B49" s="174">
        <v>4</v>
      </c>
      <c r="C49" s="176" t="s">
        <v>108</v>
      </c>
      <c r="D49" s="178" t="s">
        <v>103</v>
      </c>
      <c r="E49" s="104">
        <v>70</v>
      </c>
      <c r="F49" s="105">
        <v>70</v>
      </c>
      <c r="G49" s="105">
        <v>70</v>
      </c>
      <c r="H49" s="105">
        <v>80</v>
      </c>
      <c r="I49" s="105">
        <v>70</v>
      </c>
      <c r="J49" s="105">
        <v>80</v>
      </c>
      <c r="K49" s="105">
        <v>120</v>
      </c>
      <c r="L49" s="105">
        <v>70</v>
      </c>
      <c r="M49" s="105">
        <v>70</v>
      </c>
      <c r="N49" s="105">
        <v>80</v>
      </c>
      <c r="O49" s="106">
        <v>70</v>
      </c>
      <c r="P49" s="107">
        <v>80</v>
      </c>
      <c r="Q49" s="107">
        <f>SUM(E49:P49)</f>
        <v>930</v>
      </c>
      <c r="R49" s="180">
        <f>SUM(E50:P50)</f>
        <v>0</v>
      </c>
      <c r="U49" s="42"/>
    </row>
    <row r="50" spans="2:21" ht="13.5" customHeight="1">
      <c r="B50" s="175"/>
      <c r="C50" s="177"/>
      <c r="D50" s="179"/>
      <c r="E50" s="63">
        <f>INT(IF(E49=0,$R$14,($R$8+IF(AND(E49&lt;=120),E49*$R$11,IF(AND(E49&lt;=300),120*$R$11+(E49-120)*$R$12,120*$R$11+180*$R$12+(E49-300)*$R$13)))))</f>
        <v>0</v>
      </c>
      <c r="F50" s="63">
        <f t="shared" ref="F50" si="13">INT(IF(F49=0,$R$14,($R$8+IF(AND(F49&lt;=120),F49*$R$11,IF(AND(F49&lt;=300),120*$R$11+(F49-120)*$R$12,120*$R$11+180*$R$12+(F49-300)*$R$13)))))</f>
        <v>0</v>
      </c>
      <c r="G50" s="63">
        <f t="shared" ref="G50" si="14">INT(IF(G49=0,$R$14,($R$8+IF(AND(G49&lt;=120),G49*$R$11,IF(AND(G49&lt;=300),120*$R$11+(G49-120)*$R$12,120*$R$11+180*$R$12+(G49-300)*$R$13)))))</f>
        <v>0</v>
      </c>
      <c r="H50" s="63">
        <f t="shared" ref="H50" si="15">INT(IF(H49=0,$R$14,($R$8+IF(AND(H49&lt;=120),H49*$R$11,IF(AND(H49&lt;=300),120*$R$11+(H49-120)*$R$12,120*$R$11+180*$R$12+(H49-300)*$R$13)))))</f>
        <v>0</v>
      </c>
      <c r="I50" s="63">
        <f t="shared" ref="I50" si="16">INT(IF(I49=0,$R$14,($R$8+IF(AND(I49&lt;=120),I49*$R$11,IF(AND(I49&lt;=300),120*$R$11+(I49-120)*$R$12,120*$R$11+180*$R$12+(I49-300)*$R$13)))))</f>
        <v>0</v>
      </c>
      <c r="J50" s="63">
        <f t="shared" ref="J50" si="17">INT(IF(J49=0,$R$14,($R$8+IF(AND(J49&lt;=120),J49*$R$11,IF(AND(J49&lt;=300),120*$R$11+(J49-120)*$R$12,120*$R$11+180*$R$12+(J49-300)*$R$13)))))</f>
        <v>0</v>
      </c>
      <c r="K50" s="63">
        <f t="shared" ref="K50" si="18">INT(IF(K49=0,$R$14,($R$8+IF(AND(K49&lt;=120),K49*$R$11,IF(AND(K49&lt;=300),120*$R$11+(K49-120)*$R$12,120*$R$11+180*$R$12+(K49-300)*$R$13)))))</f>
        <v>0</v>
      </c>
      <c r="L50" s="63">
        <f t="shared" ref="L50" si="19">INT(IF(L49=0,$R$14,($R$8+IF(AND(L49&lt;=120),L49*$R$11,IF(AND(L49&lt;=300),120*$R$11+(L49-120)*$R$12,120*$R$11+180*$R$12+(L49-300)*$R$13)))))</f>
        <v>0</v>
      </c>
      <c r="M50" s="63">
        <f t="shared" ref="M50" si="20">INT(IF(M49=0,$R$14,($R$8+IF(AND(M49&lt;=120),M49*$R$11,IF(AND(M49&lt;=300),120*$R$11+(M49-120)*$R$12,120*$R$11+180*$R$12+(M49-300)*$R$13)))))</f>
        <v>0</v>
      </c>
      <c r="N50" s="63">
        <f t="shared" ref="N50" si="21">INT(IF(N49=0,$R$14,($R$8+IF(AND(N49&lt;=120),N49*$R$11,IF(AND(N49&lt;=300),120*$R$11+(N49-120)*$R$12,120*$R$11+180*$R$12+(N49-300)*$R$13)))))</f>
        <v>0</v>
      </c>
      <c r="O50" s="63">
        <f t="shared" ref="O50" si="22">INT(IF(O49=0,$R$14,($R$8+IF(AND(O49&lt;=120),O49*$R$11,IF(AND(O49&lt;=300),120*$R$11+(O49-120)*$R$12,120*$R$11+180*$R$12+(O49-300)*$R$13)))))</f>
        <v>0</v>
      </c>
      <c r="P50" s="63">
        <f t="shared" ref="P50" si="23">INT(IF(P49=0,$R$14,($R$8+IF(AND(P49&lt;=120),P49*$R$11,IF(AND(P49&lt;=300),120*$R$11+(P49-120)*$R$12,120*$R$11+180*$R$12+(P49-300)*$R$13)))))</f>
        <v>0</v>
      </c>
      <c r="Q50" s="110"/>
      <c r="R50" s="181"/>
      <c r="U50" s="42"/>
    </row>
    <row r="51" spans="2:21" ht="13.5" customHeight="1">
      <c r="B51" s="174">
        <v>5</v>
      </c>
      <c r="C51" s="176" t="s">
        <v>106</v>
      </c>
      <c r="D51" s="178" t="s">
        <v>103</v>
      </c>
      <c r="E51" s="104">
        <v>80</v>
      </c>
      <c r="F51" s="105">
        <v>80</v>
      </c>
      <c r="G51" s="105">
        <v>90</v>
      </c>
      <c r="H51" s="105">
        <v>80</v>
      </c>
      <c r="I51" s="105">
        <v>90</v>
      </c>
      <c r="J51" s="105">
        <v>80</v>
      </c>
      <c r="K51" s="105">
        <v>140</v>
      </c>
      <c r="L51" s="105">
        <v>100</v>
      </c>
      <c r="M51" s="105">
        <v>90</v>
      </c>
      <c r="N51" s="105">
        <v>90</v>
      </c>
      <c r="O51" s="106">
        <v>80</v>
      </c>
      <c r="P51" s="107">
        <v>100</v>
      </c>
      <c r="Q51" s="107">
        <f>SUM(E51:P51)</f>
        <v>1100</v>
      </c>
      <c r="R51" s="180">
        <f>SUM(E52:P52)</f>
        <v>0</v>
      </c>
      <c r="U51" s="42"/>
    </row>
    <row r="52" spans="2:21" ht="13.5" customHeight="1">
      <c r="B52" s="175"/>
      <c r="C52" s="177"/>
      <c r="D52" s="179"/>
      <c r="E52" s="63">
        <f>INT(IF(E51=0,$R$14,($R$8+IF(AND(E51&lt;=120),E51*$R$11,IF(AND(E51&lt;=300),120*$R$11+(E51-120)*$R$12,120*$R$11+180*$R$12+(E51-300)*$R$13)))))</f>
        <v>0</v>
      </c>
      <c r="F52" s="63">
        <f t="shared" ref="F52" si="24">INT(IF(F51=0,$R$14,($R$8+IF(AND(F51&lt;=120),F51*$R$11,IF(AND(F51&lt;=300),120*$R$11+(F51-120)*$R$12,120*$R$11+180*$R$12+(F51-300)*$R$13)))))</f>
        <v>0</v>
      </c>
      <c r="G52" s="63">
        <f t="shared" ref="G52" si="25">INT(IF(G51=0,$R$14,($R$8+IF(AND(G51&lt;=120),G51*$R$11,IF(AND(G51&lt;=300),120*$R$11+(G51-120)*$R$12,120*$R$11+180*$R$12+(G51-300)*$R$13)))))</f>
        <v>0</v>
      </c>
      <c r="H52" s="63">
        <f t="shared" ref="H52" si="26">INT(IF(H51=0,$R$14,($R$8+IF(AND(H51&lt;=120),H51*$R$11,IF(AND(H51&lt;=300),120*$R$11+(H51-120)*$R$12,120*$R$11+180*$R$12+(H51-300)*$R$13)))))</f>
        <v>0</v>
      </c>
      <c r="I52" s="63">
        <f t="shared" ref="I52" si="27">INT(IF(I51=0,$R$14,($R$8+IF(AND(I51&lt;=120),I51*$R$11,IF(AND(I51&lt;=300),120*$R$11+(I51-120)*$R$12,120*$R$11+180*$R$12+(I51-300)*$R$13)))))</f>
        <v>0</v>
      </c>
      <c r="J52" s="63">
        <f t="shared" ref="J52" si="28">INT(IF(J51=0,$R$14,($R$8+IF(AND(J51&lt;=120),J51*$R$11,IF(AND(J51&lt;=300),120*$R$11+(J51-120)*$R$12,120*$R$11+180*$R$12+(J51-300)*$R$13)))))</f>
        <v>0</v>
      </c>
      <c r="K52" s="63">
        <f t="shared" ref="K52" si="29">INT(IF(K51=0,$R$14,($R$8+IF(AND(K51&lt;=120),K51*$R$11,IF(AND(K51&lt;=300),120*$R$11+(K51-120)*$R$12,120*$R$11+180*$R$12+(K51-300)*$R$13)))))</f>
        <v>0</v>
      </c>
      <c r="L52" s="63">
        <f t="shared" ref="L52" si="30">INT(IF(L51=0,$R$14,($R$8+IF(AND(L51&lt;=120),L51*$R$11,IF(AND(L51&lt;=300),120*$R$11+(L51-120)*$R$12,120*$R$11+180*$R$12+(L51-300)*$R$13)))))</f>
        <v>0</v>
      </c>
      <c r="M52" s="63">
        <f t="shared" ref="M52" si="31">INT(IF(M51=0,$R$14,($R$8+IF(AND(M51&lt;=120),M51*$R$11,IF(AND(M51&lt;=300),120*$R$11+(M51-120)*$R$12,120*$R$11+180*$R$12+(M51-300)*$R$13)))))</f>
        <v>0</v>
      </c>
      <c r="N52" s="63">
        <f t="shared" ref="N52" si="32">INT(IF(N51=0,$R$14,($R$8+IF(AND(N51&lt;=120),N51*$R$11,IF(AND(N51&lt;=300),120*$R$11+(N51-120)*$R$12,120*$R$11+180*$R$12+(N51-300)*$R$13)))))</f>
        <v>0</v>
      </c>
      <c r="O52" s="63">
        <f t="shared" ref="O52" si="33">INT(IF(O51=0,$R$14,($R$8+IF(AND(O51&lt;=120),O51*$R$11,IF(AND(O51&lt;=300),120*$R$11+(O51-120)*$R$12,120*$R$11+180*$R$12+(O51-300)*$R$13)))))</f>
        <v>0</v>
      </c>
      <c r="P52" s="63">
        <f t="shared" ref="P52" si="34">INT(IF(P51=0,$R$14,($R$8+IF(AND(P51&lt;=120),P51*$R$11,IF(AND(P51&lt;=300),120*$R$11+(P51-120)*$R$12,120*$R$11+180*$R$12+(P51-300)*$R$13)))))</f>
        <v>0</v>
      </c>
      <c r="Q52" s="110"/>
      <c r="R52" s="181"/>
      <c r="U52" s="42"/>
    </row>
    <row r="53" spans="2:21" ht="13.5" customHeight="1">
      <c r="B53" s="174">
        <v>6</v>
      </c>
      <c r="C53" s="176" t="s">
        <v>102</v>
      </c>
      <c r="D53" s="178" t="s">
        <v>180</v>
      </c>
      <c r="E53" s="104">
        <v>110</v>
      </c>
      <c r="F53" s="105">
        <v>110</v>
      </c>
      <c r="G53" s="105">
        <v>100</v>
      </c>
      <c r="H53" s="105">
        <v>160</v>
      </c>
      <c r="I53" s="105">
        <v>300</v>
      </c>
      <c r="J53" s="105">
        <v>230</v>
      </c>
      <c r="K53" s="105">
        <v>420</v>
      </c>
      <c r="L53" s="105">
        <v>260</v>
      </c>
      <c r="M53" s="105">
        <v>160</v>
      </c>
      <c r="N53" s="105">
        <v>120</v>
      </c>
      <c r="O53" s="106">
        <v>100</v>
      </c>
      <c r="P53" s="107">
        <v>130</v>
      </c>
      <c r="Q53" s="107">
        <f>SUM(E53:P53)</f>
        <v>2200</v>
      </c>
      <c r="R53" s="180">
        <f>SUM(E54:P54)</f>
        <v>0</v>
      </c>
      <c r="U53" s="42"/>
    </row>
    <row r="54" spans="2:21" ht="13.5" customHeight="1">
      <c r="B54" s="175"/>
      <c r="C54" s="177"/>
      <c r="D54" s="179"/>
      <c r="E54" s="63">
        <f>INT(IF(E53=0,$R$9/2,($R$9+IF(AND(E53&lt;=120),E53*$R$11,IF(AND(E53&lt;=300),120*$R$11+(E53-120)*$R$12,120*$R$11+180*$R$12+(E53-300)*$R$13)))))</f>
        <v>0</v>
      </c>
      <c r="F54" s="63">
        <f t="shared" ref="F54" si="35">INT(IF(F53=0,$R$9/2,($R$9+IF(AND(F53&lt;=120),F53*$R$11,IF(AND(F53&lt;=300),120*$R$11+(F53-120)*$R$12,120*$R$11+180*$R$12+(F53-300)*$R$13)))))</f>
        <v>0</v>
      </c>
      <c r="G54" s="63">
        <f t="shared" ref="G54" si="36">INT(IF(G53=0,$R$9/2,($R$9+IF(AND(G53&lt;=120),G53*$R$11,IF(AND(G53&lt;=300),120*$R$11+(G53-120)*$R$12,120*$R$11+180*$R$12+(G53-300)*$R$13)))))</f>
        <v>0</v>
      </c>
      <c r="H54" s="63">
        <f t="shared" ref="H54" si="37">INT(IF(H53=0,$R$9/2,($R$9+IF(AND(H53&lt;=120),H53*$R$11,IF(AND(H53&lt;=300),120*$R$11+(H53-120)*$R$12,120*$R$11+180*$R$12+(H53-300)*$R$13)))))</f>
        <v>0</v>
      </c>
      <c r="I54" s="63">
        <f t="shared" ref="I54" si="38">INT(IF(I53=0,$R$9/2,($R$9+IF(AND(I53&lt;=120),I53*$R$11,IF(AND(I53&lt;=300),120*$R$11+(I53-120)*$R$12,120*$R$11+180*$R$12+(I53-300)*$R$13)))))</f>
        <v>0</v>
      </c>
      <c r="J54" s="63">
        <f t="shared" ref="J54" si="39">INT(IF(J53=0,$R$9/2,($R$9+IF(AND(J53&lt;=120),J53*$R$11,IF(AND(J53&lt;=300),120*$R$11+(J53-120)*$R$12,120*$R$11+180*$R$12+(J53-300)*$R$13)))))</f>
        <v>0</v>
      </c>
      <c r="K54" s="63">
        <f t="shared" ref="K54" si="40">INT(IF(K53=0,$R$9/2,($R$9+IF(AND(K53&lt;=120),K53*$R$11,IF(AND(K53&lt;=300),120*$R$11+(K53-120)*$R$12,120*$R$11+180*$R$12+(K53-300)*$R$13)))))</f>
        <v>0</v>
      </c>
      <c r="L54" s="63">
        <f t="shared" ref="L54" si="41">INT(IF(L53=0,$R$9/2,($R$9+IF(AND(L53&lt;=120),L53*$R$11,IF(AND(L53&lt;=300),120*$R$11+(L53-120)*$R$12,120*$R$11+180*$R$12+(L53-300)*$R$13)))))</f>
        <v>0</v>
      </c>
      <c r="M54" s="63">
        <f t="shared" ref="M54" si="42">INT(IF(M53=0,$R$9/2,($R$9+IF(AND(M53&lt;=120),M53*$R$11,IF(AND(M53&lt;=300),120*$R$11+(M53-120)*$R$12,120*$R$11+180*$R$12+(M53-300)*$R$13)))))</f>
        <v>0</v>
      </c>
      <c r="N54" s="63">
        <f t="shared" ref="N54" si="43">INT(IF(N53=0,$R$9/2,($R$9+IF(AND(N53&lt;=120),N53*$R$11,IF(AND(N53&lt;=300),120*$R$11+(N53-120)*$R$12,120*$R$11+180*$R$12+(N53-300)*$R$13)))))</f>
        <v>0</v>
      </c>
      <c r="O54" s="63">
        <f t="shared" ref="O54" si="44">INT(IF(O53=0,$R$9/2,($R$9+IF(AND(O53&lt;=120),O53*$R$11,IF(AND(O53&lt;=300),120*$R$11+(O53-120)*$R$12,120*$R$11+180*$R$12+(O53-300)*$R$13)))))</f>
        <v>0</v>
      </c>
      <c r="P54" s="63">
        <f t="shared" ref="P54" si="45">INT(IF(P53=0,$R$9/2,($R$9+IF(AND(P53&lt;=120),P53*$R$11,IF(AND(P53&lt;=300),120*$R$11+(P53-120)*$R$12,120*$R$11+180*$R$12+(P53-300)*$R$13)))))</f>
        <v>0</v>
      </c>
      <c r="Q54" s="110"/>
      <c r="R54" s="181"/>
      <c r="U54" s="42"/>
    </row>
    <row r="55" spans="2:21" ht="13.5" customHeight="1">
      <c r="B55" s="174">
        <v>7</v>
      </c>
      <c r="C55" s="176" t="s">
        <v>181</v>
      </c>
      <c r="D55" s="178" t="s">
        <v>105</v>
      </c>
      <c r="E55" s="104">
        <v>90</v>
      </c>
      <c r="F55" s="105">
        <v>100</v>
      </c>
      <c r="G55" s="105">
        <v>100</v>
      </c>
      <c r="H55" s="105">
        <v>100</v>
      </c>
      <c r="I55" s="105">
        <v>100</v>
      </c>
      <c r="J55" s="105">
        <v>100</v>
      </c>
      <c r="K55" s="105">
        <v>100</v>
      </c>
      <c r="L55" s="105">
        <v>100</v>
      </c>
      <c r="M55" s="105">
        <v>100</v>
      </c>
      <c r="N55" s="105">
        <v>100</v>
      </c>
      <c r="O55" s="106">
        <v>100</v>
      </c>
      <c r="P55" s="107">
        <v>110</v>
      </c>
      <c r="Q55" s="107">
        <f>SUM(E55:P55)</f>
        <v>1200</v>
      </c>
      <c r="R55" s="180">
        <f>SUM(E56:P56)</f>
        <v>0</v>
      </c>
      <c r="U55" s="42"/>
    </row>
    <row r="56" spans="2:21" ht="13.5" customHeight="1">
      <c r="B56" s="175"/>
      <c r="C56" s="177"/>
      <c r="D56" s="179"/>
      <c r="E56" s="63">
        <f>INT(IF(E55=0,$R$14,($R$8+IF(AND(E55&lt;=120),E55*$R$11,IF(AND(E55&lt;=300),120*$R$11+(E55-120)*$R$12,120*$R$11+180*$R$12+(E55-300)*$R$13)))))</f>
        <v>0</v>
      </c>
      <c r="F56" s="63">
        <f t="shared" ref="F56" si="46">INT(IF(F55=0,$R$14,($R$8+IF(AND(F55&lt;=120),F55*$R$11,IF(AND(F55&lt;=300),120*$R$11+(F55-120)*$R$12,120*$R$11+180*$R$12+(F55-300)*$R$13)))))</f>
        <v>0</v>
      </c>
      <c r="G56" s="63">
        <f t="shared" ref="G56" si="47">INT(IF(G55=0,$R$14,($R$8+IF(AND(G55&lt;=120),G55*$R$11,IF(AND(G55&lt;=300),120*$R$11+(G55-120)*$R$12,120*$R$11+180*$R$12+(G55-300)*$R$13)))))</f>
        <v>0</v>
      </c>
      <c r="H56" s="63">
        <f t="shared" ref="H56" si="48">INT(IF(H55=0,$R$14,($R$8+IF(AND(H55&lt;=120),H55*$R$11,IF(AND(H55&lt;=300),120*$R$11+(H55-120)*$R$12,120*$R$11+180*$R$12+(H55-300)*$R$13)))))</f>
        <v>0</v>
      </c>
      <c r="I56" s="63">
        <f t="shared" ref="I56" si="49">INT(IF(I55=0,$R$14,($R$8+IF(AND(I55&lt;=120),I55*$R$11,IF(AND(I55&lt;=300),120*$R$11+(I55-120)*$R$12,120*$R$11+180*$R$12+(I55-300)*$R$13)))))</f>
        <v>0</v>
      </c>
      <c r="J56" s="63">
        <f t="shared" ref="J56" si="50">INT(IF(J55=0,$R$14,($R$8+IF(AND(J55&lt;=120),J55*$R$11,IF(AND(J55&lt;=300),120*$R$11+(J55-120)*$R$12,120*$R$11+180*$R$12+(J55-300)*$R$13)))))</f>
        <v>0</v>
      </c>
      <c r="K56" s="63">
        <f t="shared" ref="K56" si="51">INT(IF(K55=0,$R$14,($R$8+IF(AND(K55&lt;=120),K55*$R$11,IF(AND(K55&lt;=300),120*$R$11+(K55-120)*$R$12,120*$R$11+180*$R$12+(K55-300)*$R$13)))))</f>
        <v>0</v>
      </c>
      <c r="L56" s="63">
        <f t="shared" ref="L56" si="52">INT(IF(L55=0,$R$14,($R$8+IF(AND(L55&lt;=120),L55*$R$11,IF(AND(L55&lt;=300),120*$R$11+(L55-120)*$R$12,120*$R$11+180*$R$12+(L55-300)*$R$13)))))</f>
        <v>0</v>
      </c>
      <c r="M56" s="63">
        <f t="shared" ref="M56" si="53">INT(IF(M55=0,$R$14,($R$8+IF(AND(M55&lt;=120),M55*$R$11,IF(AND(M55&lt;=300),120*$R$11+(M55-120)*$R$12,120*$R$11+180*$R$12+(M55-300)*$R$13)))))</f>
        <v>0</v>
      </c>
      <c r="N56" s="63">
        <f t="shared" ref="N56" si="54">INT(IF(N55=0,$R$14,($R$8+IF(AND(N55&lt;=120),N55*$R$11,IF(AND(N55&lt;=300),120*$R$11+(N55-120)*$R$12,120*$R$11+180*$R$12+(N55-300)*$R$13)))))</f>
        <v>0</v>
      </c>
      <c r="O56" s="63">
        <f t="shared" ref="O56" si="55">INT(IF(O55=0,$R$14,($R$8+IF(AND(O55&lt;=120),O55*$R$11,IF(AND(O55&lt;=300),120*$R$11+(O55-120)*$R$12,120*$R$11+180*$R$12+(O55-300)*$R$13)))))</f>
        <v>0</v>
      </c>
      <c r="P56" s="63">
        <f t="shared" ref="P56" si="56">INT(IF(P55=0,$R$14,($R$8+IF(AND(P55&lt;=120),P55*$R$11,IF(AND(P55&lt;=300),120*$R$11+(P55-120)*$R$12,120*$R$11+180*$R$12+(P55-300)*$R$13)))))</f>
        <v>0</v>
      </c>
      <c r="Q56" s="110"/>
      <c r="R56" s="181"/>
      <c r="U56" s="42"/>
    </row>
    <row r="57" spans="2:21" ht="13.5" customHeight="1">
      <c r="B57" s="174">
        <v>8</v>
      </c>
      <c r="C57" s="176" t="s">
        <v>29</v>
      </c>
      <c r="D57" s="178" t="s">
        <v>103</v>
      </c>
      <c r="E57" s="104">
        <v>50</v>
      </c>
      <c r="F57" s="105">
        <v>50</v>
      </c>
      <c r="G57" s="105">
        <v>50</v>
      </c>
      <c r="H57" s="105">
        <v>50</v>
      </c>
      <c r="I57" s="105">
        <v>50</v>
      </c>
      <c r="J57" s="105">
        <v>50</v>
      </c>
      <c r="K57" s="105">
        <v>60</v>
      </c>
      <c r="L57" s="105">
        <v>50</v>
      </c>
      <c r="M57" s="105">
        <v>50</v>
      </c>
      <c r="N57" s="105">
        <v>50</v>
      </c>
      <c r="O57" s="106">
        <v>50</v>
      </c>
      <c r="P57" s="107">
        <v>60</v>
      </c>
      <c r="Q57" s="107">
        <f>SUM(E57:P57)</f>
        <v>620</v>
      </c>
      <c r="R57" s="180">
        <f>SUM(E58:P58)</f>
        <v>0</v>
      </c>
      <c r="U57" s="42"/>
    </row>
    <row r="58" spans="2:21" ht="13.5" customHeight="1">
      <c r="B58" s="175"/>
      <c r="C58" s="177"/>
      <c r="D58" s="179"/>
      <c r="E58" s="63">
        <f>INT(IF(E57=0,$R$14,($R$8+IF(AND(E57&lt;=120),E57*$R$11,IF(AND(E57&lt;=300),120*$R$11+(E57-120)*$R$12,120*$R$11+180*$R$12+(E57-300)*$R$13)))))</f>
        <v>0</v>
      </c>
      <c r="F58" s="63">
        <f t="shared" ref="F58" si="57">INT(IF(F57=0,$R$14,($R$8+IF(AND(F57&lt;=120),F57*$R$11,IF(AND(F57&lt;=300),120*$R$11+(F57-120)*$R$12,120*$R$11+180*$R$12+(F57-300)*$R$13)))))</f>
        <v>0</v>
      </c>
      <c r="G58" s="63">
        <f t="shared" ref="G58" si="58">INT(IF(G57=0,$R$14,($R$8+IF(AND(G57&lt;=120),G57*$R$11,IF(AND(G57&lt;=300),120*$R$11+(G57-120)*$R$12,120*$R$11+180*$R$12+(G57-300)*$R$13)))))</f>
        <v>0</v>
      </c>
      <c r="H58" s="63">
        <f t="shared" ref="H58" si="59">INT(IF(H57=0,$R$14,($R$8+IF(AND(H57&lt;=120),H57*$R$11,IF(AND(H57&lt;=300),120*$R$11+(H57-120)*$R$12,120*$R$11+180*$R$12+(H57-300)*$R$13)))))</f>
        <v>0</v>
      </c>
      <c r="I58" s="63">
        <f t="shared" ref="I58" si="60">INT(IF(I57=0,$R$14,($R$8+IF(AND(I57&lt;=120),I57*$R$11,IF(AND(I57&lt;=300),120*$R$11+(I57-120)*$R$12,120*$R$11+180*$R$12+(I57-300)*$R$13)))))</f>
        <v>0</v>
      </c>
      <c r="J58" s="63">
        <f t="shared" ref="J58" si="61">INT(IF(J57=0,$R$14,($R$8+IF(AND(J57&lt;=120),J57*$R$11,IF(AND(J57&lt;=300),120*$R$11+(J57-120)*$R$12,120*$R$11+180*$R$12+(J57-300)*$R$13)))))</f>
        <v>0</v>
      </c>
      <c r="K58" s="63">
        <f t="shared" ref="K58" si="62">INT(IF(K57=0,$R$14,($R$8+IF(AND(K57&lt;=120),K57*$R$11,IF(AND(K57&lt;=300),120*$R$11+(K57-120)*$R$12,120*$R$11+180*$R$12+(K57-300)*$R$13)))))</f>
        <v>0</v>
      </c>
      <c r="L58" s="63">
        <f t="shared" ref="L58" si="63">INT(IF(L57=0,$R$14,($R$8+IF(AND(L57&lt;=120),L57*$R$11,IF(AND(L57&lt;=300),120*$R$11+(L57-120)*$R$12,120*$R$11+180*$R$12+(L57-300)*$R$13)))))</f>
        <v>0</v>
      </c>
      <c r="M58" s="63">
        <f t="shared" ref="M58" si="64">INT(IF(M57=0,$R$14,($R$8+IF(AND(M57&lt;=120),M57*$R$11,IF(AND(M57&lt;=300),120*$R$11+(M57-120)*$R$12,120*$R$11+180*$R$12+(M57-300)*$R$13)))))</f>
        <v>0</v>
      </c>
      <c r="N58" s="63">
        <f t="shared" ref="N58" si="65">INT(IF(N57=0,$R$14,($R$8+IF(AND(N57&lt;=120),N57*$R$11,IF(AND(N57&lt;=300),120*$R$11+(N57-120)*$R$12,120*$R$11+180*$R$12+(N57-300)*$R$13)))))</f>
        <v>0</v>
      </c>
      <c r="O58" s="63">
        <f t="shared" ref="O58" si="66">INT(IF(O57=0,$R$14,($R$8+IF(AND(O57&lt;=120),O57*$R$11,IF(AND(O57&lt;=300),120*$R$11+(O57-120)*$R$12,120*$R$11+180*$R$12+(O57-300)*$R$13)))))</f>
        <v>0</v>
      </c>
      <c r="P58" s="63">
        <f t="shared" ref="P58" si="67">INT(IF(P57=0,$R$14,($R$8+IF(AND(P57&lt;=120),P57*$R$11,IF(AND(P57&lt;=300),120*$R$11+(P57-120)*$R$12,120*$R$11+180*$R$12+(P57-300)*$R$13)))))</f>
        <v>0</v>
      </c>
      <c r="Q58" s="110"/>
      <c r="R58" s="181"/>
      <c r="U58" s="42"/>
    </row>
    <row r="59" spans="2:21" ht="13.5" customHeight="1">
      <c r="B59" s="174">
        <v>9</v>
      </c>
      <c r="C59" s="176" t="s">
        <v>182</v>
      </c>
      <c r="D59" s="178" t="s">
        <v>103</v>
      </c>
      <c r="E59" s="104">
        <v>20</v>
      </c>
      <c r="F59" s="105">
        <v>20</v>
      </c>
      <c r="G59" s="105">
        <v>20</v>
      </c>
      <c r="H59" s="105">
        <v>20</v>
      </c>
      <c r="I59" s="105">
        <v>20</v>
      </c>
      <c r="J59" s="105">
        <v>20</v>
      </c>
      <c r="K59" s="105">
        <v>20</v>
      </c>
      <c r="L59" s="105">
        <v>20</v>
      </c>
      <c r="M59" s="105">
        <v>20</v>
      </c>
      <c r="N59" s="105">
        <v>20</v>
      </c>
      <c r="O59" s="106">
        <v>20</v>
      </c>
      <c r="P59" s="107">
        <v>20</v>
      </c>
      <c r="Q59" s="107">
        <f>SUM(E59:P59)</f>
        <v>240</v>
      </c>
      <c r="R59" s="180">
        <f>SUM(E60:P60)</f>
        <v>0</v>
      </c>
      <c r="U59" s="42"/>
    </row>
    <row r="60" spans="2:21" ht="13.5" customHeight="1">
      <c r="B60" s="175"/>
      <c r="C60" s="177"/>
      <c r="D60" s="179"/>
      <c r="E60" s="63">
        <f>INT(IF(E59=0,$R$14,($R$8+IF(AND(E59&lt;=120),E59*$R$11,IF(AND(E59&lt;=300),120*$R$11+(E59-120)*$R$12,120*$R$11+180*$R$12+(E59-300)*$R$13)))))</f>
        <v>0</v>
      </c>
      <c r="F60" s="63">
        <f t="shared" ref="F60" si="68">INT(IF(F59=0,$R$14,($R$8+IF(AND(F59&lt;=120),F59*$R$11,IF(AND(F59&lt;=300),120*$R$11+(F59-120)*$R$12,120*$R$11+180*$R$12+(F59-300)*$R$13)))))</f>
        <v>0</v>
      </c>
      <c r="G60" s="63">
        <f t="shared" ref="G60" si="69">INT(IF(G59=0,$R$14,($R$8+IF(AND(G59&lt;=120),G59*$R$11,IF(AND(G59&lt;=300),120*$R$11+(G59-120)*$R$12,120*$R$11+180*$R$12+(G59-300)*$R$13)))))</f>
        <v>0</v>
      </c>
      <c r="H60" s="63">
        <f t="shared" ref="H60" si="70">INT(IF(H59=0,$R$14,($R$8+IF(AND(H59&lt;=120),H59*$R$11,IF(AND(H59&lt;=300),120*$R$11+(H59-120)*$R$12,120*$R$11+180*$R$12+(H59-300)*$R$13)))))</f>
        <v>0</v>
      </c>
      <c r="I60" s="63">
        <f t="shared" ref="I60" si="71">INT(IF(I59=0,$R$14,($R$8+IF(AND(I59&lt;=120),I59*$R$11,IF(AND(I59&lt;=300),120*$R$11+(I59-120)*$R$12,120*$R$11+180*$R$12+(I59-300)*$R$13)))))</f>
        <v>0</v>
      </c>
      <c r="J60" s="63">
        <f t="shared" ref="J60" si="72">INT(IF(J59=0,$R$14,($R$8+IF(AND(J59&lt;=120),J59*$R$11,IF(AND(J59&lt;=300),120*$R$11+(J59-120)*$R$12,120*$R$11+180*$R$12+(J59-300)*$R$13)))))</f>
        <v>0</v>
      </c>
      <c r="K60" s="63">
        <f t="shared" ref="K60" si="73">INT(IF(K59=0,$R$14,($R$8+IF(AND(K59&lt;=120),K59*$R$11,IF(AND(K59&lt;=300),120*$R$11+(K59-120)*$R$12,120*$R$11+180*$R$12+(K59-300)*$R$13)))))</f>
        <v>0</v>
      </c>
      <c r="L60" s="63">
        <f t="shared" ref="L60" si="74">INT(IF(L59=0,$R$14,($R$8+IF(AND(L59&lt;=120),L59*$R$11,IF(AND(L59&lt;=300),120*$R$11+(L59-120)*$R$12,120*$R$11+180*$R$12+(L59-300)*$R$13)))))</f>
        <v>0</v>
      </c>
      <c r="M60" s="63">
        <f t="shared" ref="M60" si="75">INT(IF(M59=0,$R$14,($R$8+IF(AND(M59&lt;=120),M59*$R$11,IF(AND(M59&lt;=300),120*$R$11+(M59-120)*$R$12,120*$R$11+180*$R$12+(M59-300)*$R$13)))))</f>
        <v>0</v>
      </c>
      <c r="N60" s="63">
        <f t="shared" ref="N60" si="76">INT(IF(N59=0,$R$14,($R$8+IF(AND(N59&lt;=120),N59*$R$11,IF(AND(N59&lt;=300),120*$R$11+(N59-120)*$R$12,120*$R$11+180*$R$12+(N59-300)*$R$13)))))</f>
        <v>0</v>
      </c>
      <c r="O60" s="63">
        <f t="shared" ref="O60" si="77">INT(IF(O59=0,$R$14,($R$8+IF(AND(O59&lt;=120),O59*$R$11,IF(AND(O59&lt;=300),120*$R$11+(O59-120)*$R$12,120*$R$11+180*$R$12+(O59-300)*$R$13)))))</f>
        <v>0</v>
      </c>
      <c r="P60" s="63">
        <f t="shared" ref="P60" si="78">INT(IF(P59=0,$R$14,($R$8+IF(AND(P59&lt;=120),P59*$R$11,IF(AND(P59&lt;=300),120*$R$11+(P59-120)*$R$12,120*$R$11+180*$R$12+(P59-300)*$R$13)))))</f>
        <v>0</v>
      </c>
      <c r="Q60" s="110"/>
      <c r="R60" s="181"/>
      <c r="U60" s="42"/>
    </row>
    <row r="61" spans="2:21" ht="13.5" customHeight="1">
      <c r="B61" s="174">
        <v>10</v>
      </c>
      <c r="C61" s="176" t="s">
        <v>31</v>
      </c>
      <c r="D61" s="178" t="s">
        <v>103</v>
      </c>
      <c r="E61" s="104">
        <v>40</v>
      </c>
      <c r="F61" s="105">
        <v>30</v>
      </c>
      <c r="G61" s="105">
        <v>40</v>
      </c>
      <c r="H61" s="105">
        <v>40</v>
      </c>
      <c r="I61" s="105">
        <v>30</v>
      </c>
      <c r="J61" s="105">
        <v>50</v>
      </c>
      <c r="K61" s="105">
        <v>40</v>
      </c>
      <c r="L61" s="105">
        <v>30</v>
      </c>
      <c r="M61" s="105">
        <v>40</v>
      </c>
      <c r="N61" s="105">
        <v>40</v>
      </c>
      <c r="O61" s="106">
        <v>30</v>
      </c>
      <c r="P61" s="107">
        <v>40</v>
      </c>
      <c r="Q61" s="107">
        <f>SUM(E61:P61)</f>
        <v>450</v>
      </c>
      <c r="R61" s="180">
        <f>SUM(E62:P62)</f>
        <v>0</v>
      </c>
      <c r="U61" s="42"/>
    </row>
    <row r="62" spans="2:21" ht="13.5" customHeight="1">
      <c r="B62" s="175"/>
      <c r="C62" s="177"/>
      <c r="D62" s="179"/>
      <c r="E62" s="63">
        <f>INT(IF(E61=0,$R$14,($R$8+IF(AND(E61&lt;=120),E61*$R$11,IF(AND(E61&lt;=300),120*$R$11+(E61-120)*$R$12,120*$R$11+180*$R$12+(E61-300)*$R$13)))))</f>
        <v>0</v>
      </c>
      <c r="F62" s="63">
        <f t="shared" ref="F62" si="79">INT(IF(F61=0,$R$14,($R$8+IF(AND(F61&lt;=120),F61*$R$11,IF(AND(F61&lt;=300),120*$R$11+(F61-120)*$R$12,120*$R$11+180*$R$12+(F61-300)*$R$13)))))</f>
        <v>0</v>
      </c>
      <c r="G62" s="63">
        <f t="shared" ref="G62" si="80">INT(IF(G61=0,$R$14,($R$8+IF(AND(G61&lt;=120),G61*$R$11,IF(AND(G61&lt;=300),120*$R$11+(G61-120)*$R$12,120*$R$11+180*$R$12+(G61-300)*$R$13)))))</f>
        <v>0</v>
      </c>
      <c r="H62" s="63">
        <f t="shared" ref="H62" si="81">INT(IF(H61=0,$R$14,($R$8+IF(AND(H61&lt;=120),H61*$R$11,IF(AND(H61&lt;=300),120*$R$11+(H61-120)*$R$12,120*$R$11+180*$R$12+(H61-300)*$R$13)))))</f>
        <v>0</v>
      </c>
      <c r="I62" s="63">
        <f t="shared" ref="I62" si="82">INT(IF(I61=0,$R$14,($R$8+IF(AND(I61&lt;=120),I61*$R$11,IF(AND(I61&lt;=300),120*$R$11+(I61-120)*$R$12,120*$R$11+180*$R$12+(I61-300)*$R$13)))))</f>
        <v>0</v>
      </c>
      <c r="J62" s="63">
        <f t="shared" ref="J62" si="83">INT(IF(J61=0,$R$14,($R$8+IF(AND(J61&lt;=120),J61*$R$11,IF(AND(J61&lt;=300),120*$R$11+(J61-120)*$R$12,120*$R$11+180*$R$12+(J61-300)*$R$13)))))</f>
        <v>0</v>
      </c>
      <c r="K62" s="63">
        <f t="shared" ref="K62" si="84">INT(IF(K61=0,$R$14,($R$8+IF(AND(K61&lt;=120),K61*$R$11,IF(AND(K61&lt;=300),120*$R$11+(K61-120)*$R$12,120*$R$11+180*$R$12+(K61-300)*$R$13)))))</f>
        <v>0</v>
      </c>
      <c r="L62" s="63">
        <f t="shared" ref="L62" si="85">INT(IF(L61=0,$R$14,($R$8+IF(AND(L61&lt;=120),L61*$R$11,IF(AND(L61&lt;=300),120*$R$11+(L61-120)*$R$12,120*$R$11+180*$R$12+(L61-300)*$R$13)))))</f>
        <v>0</v>
      </c>
      <c r="M62" s="63">
        <f t="shared" ref="M62" si="86">INT(IF(M61=0,$R$14,($R$8+IF(AND(M61&lt;=120),M61*$R$11,IF(AND(M61&lt;=300),120*$R$11+(M61-120)*$R$12,120*$R$11+180*$R$12+(M61-300)*$R$13)))))</f>
        <v>0</v>
      </c>
      <c r="N62" s="63">
        <f t="shared" ref="N62" si="87">INT(IF(N61=0,$R$14,($R$8+IF(AND(N61&lt;=120),N61*$R$11,IF(AND(N61&lt;=300),120*$R$11+(N61-120)*$R$12,120*$R$11+180*$R$12+(N61-300)*$R$13)))))</f>
        <v>0</v>
      </c>
      <c r="O62" s="63">
        <f t="shared" ref="O62" si="88">INT(IF(O61=0,$R$14,($R$8+IF(AND(O61&lt;=120),O61*$R$11,IF(AND(O61&lt;=300),120*$R$11+(O61-120)*$R$12,120*$R$11+180*$R$12+(O61-300)*$R$13)))))</f>
        <v>0</v>
      </c>
      <c r="P62" s="63">
        <f t="shared" ref="P62" si="89">INT(IF(P61=0,$R$14,($R$8+IF(AND(P61&lt;=120),P61*$R$11,IF(AND(P61&lt;=300),120*$R$11+(P61-120)*$R$12,120*$R$11+180*$R$12+(P61-300)*$R$13)))))</f>
        <v>0</v>
      </c>
      <c r="Q62" s="110"/>
      <c r="R62" s="181"/>
      <c r="U62" s="42"/>
    </row>
    <row r="63" spans="2:21" ht="13.5" customHeight="1">
      <c r="B63" s="174">
        <v>11</v>
      </c>
      <c r="C63" s="176" t="s">
        <v>32</v>
      </c>
      <c r="D63" s="178" t="s">
        <v>107</v>
      </c>
      <c r="E63" s="104">
        <v>30</v>
      </c>
      <c r="F63" s="105">
        <v>20</v>
      </c>
      <c r="G63" s="105">
        <v>30</v>
      </c>
      <c r="H63" s="105">
        <v>30</v>
      </c>
      <c r="I63" s="105">
        <v>30</v>
      </c>
      <c r="J63" s="105">
        <v>40</v>
      </c>
      <c r="K63" s="105">
        <v>60</v>
      </c>
      <c r="L63" s="105">
        <v>50</v>
      </c>
      <c r="M63" s="105">
        <v>40</v>
      </c>
      <c r="N63" s="105">
        <v>30</v>
      </c>
      <c r="O63" s="106">
        <v>30</v>
      </c>
      <c r="P63" s="107">
        <v>30</v>
      </c>
      <c r="Q63" s="107">
        <f>SUM(E63:P63)</f>
        <v>420</v>
      </c>
      <c r="R63" s="180">
        <f>SUM(E64:P64)</f>
        <v>0</v>
      </c>
      <c r="U63" s="42"/>
    </row>
    <row r="64" spans="2:21" ht="13.5" customHeight="1">
      <c r="B64" s="175"/>
      <c r="C64" s="177"/>
      <c r="D64" s="179"/>
      <c r="E64" s="63">
        <f>INT(IF(E63=0,$R$14,($R$8+IF(AND(E63&lt;=120),E63*$R$11,IF(AND(E63&lt;=300),120*$R$11+(E63-120)*$R$12,120*$R$11+180*$R$12+(E63-300)*$R$13)))))</f>
        <v>0</v>
      </c>
      <c r="F64" s="63">
        <f t="shared" ref="F64" si="90">INT(IF(F63=0,$R$14,($R$8+IF(AND(F63&lt;=120),F63*$R$11,IF(AND(F63&lt;=300),120*$R$11+(F63-120)*$R$12,120*$R$11+180*$R$12+(F63-300)*$R$13)))))</f>
        <v>0</v>
      </c>
      <c r="G64" s="63">
        <f t="shared" ref="G64" si="91">INT(IF(G63=0,$R$14,($R$8+IF(AND(G63&lt;=120),G63*$R$11,IF(AND(G63&lt;=300),120*$R$11+(G63-120)*$R$12,120*$R$11+180*$R$12+(G63-300)*$R$13)))))</f>
        <v>0</v>
      </c>
      <c r="H64" s="63">
        <f t="shared" ref="H64" si="92">INT(IF(H63=0,$R$14,($R$8+IF(AND(H63&lt;=120),H63*$R$11,IF(AND(H63&lt;=300),120*$R$11+(H63-120)*$R$12,120*$R$11+180*$R$12+(H63-300)*$R$13)))))</f>
        <v>0</v>
      </c>
      <c r="I64" s="63">
        <f t="shared" ref="I64" si="93">INT(IF(I63=0,$R$14,($R$8+IF(AND(I63&lt;=120),I63*$R$11,IF(AND(I63&lt;=300),120*$R$11+(I63-120)*$R$12,120*$R$11+180*$R$12+(I63-300)*$R$13)))))</f>
        <v>0</v>
      </c>
      <c r="J64" s="63">
        <f t="shared" ref="J64" si="94">INT(IF(J63=0,$R$14,($R$8+IF(AND(J63&lt;=120),J63*$R$11,IF(AND(J63&lt;=300),120*$R$11+(J63-120)*$R$12,120*$R$11+180*$R$12+(J63-300)*$R$13)))))</f>
        <v>0</v>
      </c>
      <c r="K64" s="63">
        <f t="shared" ref="K64" si="95">INT(IF(K63=0,$R$14,($R$8+IF(AND(K63&lt;=120),K63*$R$11,IF(AND(K63&lt;=300),120*$R$11+(K63-120)*$R$12,120*$R$11+180*$R$12+(K63-300)*$R$13)))))</f>
        <v>0</v>
      </c>
      <c r="L64" s="63">
        <f t="shared" ref="L64" si="96">INT(IF(L63=0,$R$14,($R$8+IF(AND(L63&lt;=120),L63*$R$11,IF(AND(L63&lt;=300),120*$R$11+(L63-120)*$R$12,120*$R$11+180*$R$12+(L63-300)*$R$13)))))</f>
        <v>0</v>
      </c>
      <c r="M64" s="63">
        <f t="shared" ref="M64" si="97">INT(IF(M63=0,$R$14,($R$8+IF(AND(M63&lt;=120),M63*$R$11,IF(AND(M63&lt;=300),120*$R$11+(M63-120)*$R$12,120*$R$11+180*$R$12+(M63-300)*$R$13)))))</f>
        <v>0</v>
      </c>
      <c r="N64" s="63">
        <f t="shared" ref="N64" si="98">INT(IF(N63=0,$R$14,($R$8+IF(AND(N63&lt;=120),N63*$R$11,IF(AND(N63&lt;=300),120*$R$11+(N63-120)*$R$12,120*$R$11+180*$R$12+(N63-300)*$R$13)))))</f>
        <v>0</v>
      </c>
      <c r="O64" s="63">
        <f t="shared" ref="O64" si="99">INT(IF(O63=0,$R$14,($R$8+IF(AND(O63&lt;=120),O63*$R$11,IF(AND(O63&lt;=300),120*$R$11+(O63-120)*$R$12,120*$R$11+180*$R$12+(O63-300)*$R$13)))))</f>
        <v>0</v>
      </c>
      <c r="P64" s="63">
        <f t="shared" ref="P64" si="100">INT(IF(P63=0,$R$14,($R$8+IF(AND(P63&lt;=120),P63*$R$11,IF(AND(P63&lt;=300),120*$R$11+(P63-120)*$R$12,120*$R$11+180*$R$12+(P63-300)*$R$13)))))</f>
        <v>0</v>
      </c>
      <c r="Q64" s="110"/>
      <c r="R64" s="181"/>
      <c r="U64" s="42"/>
    </row>
    <row r="65" spans="2:21" ht="13.5" customHeight="1">
      <c r="B65" s="174">
        <v>12</v>
      </c>
      <c r="C65" s="176" t="s">
        <v>30</v>
      </c>
      <c r="D65" s="178" t="s">
        <v>107</v>
      </c>
      <c r="E65" s="104">
        <v>50</v>
      </c>
      <c r="F65" s="105">
        <v>40</v>
      </c>
      <c r="G65" s="105">
        <v>50</v>
      </c>
      <c r="H65" s="105">
        <v>50</v>
      </c>
      <c r="I65" s="105">
        <v>40</v>
      </c>
      <c r="J65" s="105">
        <v>50</v>
      </c>
      <c r="K65" s="105">
        <v>60</v>
      </c>
      <c r="L65" s="105">
        <v>60</v>
      </c>
      <c r="M65" s="105">
        <v>50</v>
      </c>
      <c r="N65" s="105">
        <v>50</v>
      </c>
      <c r="O65" s="106">
        <v>50</v>
      </c>
      <c r="P65" s="107">
        <v>50</v>
      </c>
      <c r="Q65" s="107">
        <f>SUM(E65:P65)</f>
        <v>600</v>
      </c>
      <c r="R65" s="180">
        <f>SUM(E66:P66)</f>
        <v>0</v>
      </c>
      <c r="U65" s="42"/>
    </row>
    <row r="66" spans="2:21" ht="13.5" customHeight="1">
      <c r="B66" s="175"/>
      <c r="C66" s="177"/>
      <c r="D66" s="179"/>
      <c r="E66" s="63">
        <f>INT(IF(E65=0,$R$14,($R$8+IF(AND(E65&lt;=120),E65*$R$11,IF(AND(E65&lt;=300),120*$R$11+(E65-120)*$R$12,120*$R$11+180*$R$12+(E65-300)*$R$13)))))</f>
        <v>0</v>
      </c>
      <c r="F66" s="63">
        <f t="shared" ref="F66" si="101">INT(IF(F65=0,$R$14,($R$8+IF(AND(F65&lt;=120),F65*$R$11,IF(AND(F65&lt;=300),120*$R$11+(F65-120)*$R$12,120*$R$11+180*$R$12+(F65-300)*$R$13)))))</f>
        <v>0</v>
      </c>
      <c r="G66" s="63">
        <f t="shared" ref="G66" si="102">INT(IF(G65=0,$R$14,($R$8+IF(AND(G65&lt;=120),G65*$R$11,IF(AND(G65&lt;=300),120*$R$11+(G65-120)*$R$12,120*$R$11+180*$R$12+(G65-300)*$R$13)))))</f>
        <v>0</v>
      </c>
      <c r="H66" s="63">
        <f t="shared" ref="H66" si="103">INT(IF(H65=0,$R$14,($R$8+IF(AND(H65&lt;=120),H65*$R$11,IF(AND(H65&lt;=300),120*$R$11+(H65-120)*$R$12,120*$R$11+180*$R$12+(H65-300)*$R$13)))))</f>
        <v>0</v>
      </c>
      <c r="I66" s="63">
        <f t="shared" ref="I66" si="104">INT(IF(I65=0,$R$14,($R$8+IF(AND(I65&lt;=120),I65*$R$11,IF(AND(I65&lt;=300),120*$R$11+(I65-120)*$R$12,120*$R$11+180*$R$12+(I65-300)*$R$13)))))</f>
        <v>0</v>
      </c>
      <c r="J66" s="63">
        <f t="shared" ref="J66" si="105">INT(IF(J65=0,$R$14,($R$8+IF(AND(J65&lt;=120),J65*$R$11,IF(AND(J65&lt;=300),120*$R$11+(J65-120)*$R$12,120*$R$11+180*$R$12+(J65-300)*$R$13)))))</f>
        <v>0</v>
      </c>
      <c r="K66" s="63">
        <f t="shared" ref="K66" si="106">INT(IF(K65=0,$R$14,($R$8+IF(AND(K65&lt;=120),K65*$R$11,IF(AND(K65&lt;=300),120*$R$11+(K65-120)*$R$12,120*$R$11+180*$R$12+(K65-300)*$R$13)))))</f>
        <v>0</v>
      </c>
      <c r="L66" s="63">
        <f t="shared" ref="L66" si="107">INT(IF(L65=0,$R$14,($R$8+IF(AND(L65&lt;=120),L65*$R$11,IF(AND(L65&lt;=300),120*$R$11+(L65-120)*$R$12,120*$R$11+180*$R$12+(L65-300)*$R$13)))))</f>
        <v>0</v>
      </c>
      <c r="M66" s="63">
        <f t="shared" ref="M66" si="108">INT(IF(M65=0,$R$14,($R$8+IF(AND(M65&lt;=120),M65*$R$11,IF(AND(M65&lt;=300),120*$R$11+(M65-120)*$R$12,120*$R$11+180*$R$12+(M65-300)*$R$13)))))</f>
        <v>0</v>
      </c>
      <c r="N66" s="63">
        <f t="shared" ref="N66" si="109">INT(IF(N65=0,$R$14,($R$8+IF(AND(N65&lt;=120),N65*$R$11,IF(AND(N65&lt;=300),120*$R$11+(N65-120)*$R$12,120*$R$11+180*$R$12+(N65-300)*$R$13)))))</f>
        <v>0</v>
      </c>
      <c r="O66" s="63">
        <f t="shared" ref="O66" si="110">INT(IF(O65=0,$R$14,($R$8+IF(AND(O65&lt;=120),O65*$R$11,IF(AND(O65&lt;=300),120*$R$11+(O65-120)*$R$12,120*$R$11+180*$R$12+(O65-300)*$R$13)))))</f>
        <v>0</v>
      </c>
      <c r="P66" s="63">
        <f t="shared" ref="P66" si="111">INT(IF(P65=0,$R$14,($R$8+IF(AND(P65&lt;=120),P65*$R$11,IF(AND(P65&lt;=300),120*$R$11+(P65-120)*$R$12,120*$R$11+180*$R$12+(P65-300)*$R$13)))))</f>
        <v>0</v>
      </c>
      <c r="Q66" s="110"/>
      <c r="R66" s="181"/>
      <c r="U66" s="42"/>
    </row>
    <row r="67" spans="2:21" ht="13.5" customHeight="1">
      <c r="B67" s="174">
        <v>13</v>
      </c>
      <c r="C67" s="176" t="s">
        <v>183</v>
      </c>
      <c r="D67" s="178" t="s">
        <v>103</v>
      </c>
      <c r="E67" s="104">
        <v>30</v>
      </c>
      <c r="F67" s="105">
        <v>30</v>
      </c>
      <c r="G67" s="105">
        <v>30</v>
      </c>
      <c r="H67" s="105">
        <v>30</v>
      </c>
      <c r="I67" s="105">
        <v>30</v>
      </c>
      <c r="J67" s="105">
        <v>60</v>
      </c>
      <c r="K67" s="105">
        <v>40</v>
      </c>
      <c r="L67" s="105">
        <v>30</v>
      </c>
      <c r="M67" s="105">
        <v>30</v>
      </c>
      <c r="N67" s="105">
        <v>30</v>
      </c>
      <c r="O67" s="106">
        <v>30</v>
      </c>
      <c r="P67" s="107">
        <v>30</v>
      </c>
      <c r="Q67" s="107">
        <f>SUM(E67:P67)</f>
        <v>400</v>
      </c>
      <c r="R67" s="180">
        <f>SUM(E68:P68)</f>
        <v>0</v>
      </c>
      <c r="U67" s="42"/>
    </row>
    <row r="68" spans="2:21" ht="13.5" customHeight="1">
      <c r="B68" s="175"/>
      <c r="C68" s="177"/>
      <c r="D68" s="179"/>
      <c r="E68" s="63">
        <f>INT(IF(E67=0,$R$14,($R$8+IF(AND(E67&lt;=120),E67*$R$11,IF(AND(E67&lt;=300),120*$R$11+(E67-120)*$R$12,120*$R$11+180*$R$12+(E67-300)*$R$13)))))</f>
        <v>0</v>
      </c>
      <c r="F68" s="63">
        <f t="shared" ref="F68" si="112">INT(IF(F67=0,$R$14,($R$8+IF(AND(F67&lt;=120),F67*$R$11,IF(AND(F67&lt;=300),120*$R$11+(F67-120)*$R$12,120*$R$11+180*$R$12+(F67-300)*$R$13)))))</f>
        <v>0</v>
      </c>
      <c r="G68" s="63">
        <f t="shared" ref="G68" si="113">INT(IF(G67=0,$R$14,($R$8+IF(AND(G67&lt;=120),G67*$R$11,IF(AND(G67&lt;=300),120*$R$11+(G67-120)*$R$12,120*$R$11+180*$R$12+(G67-300)*$R$13)))))</f>
        <v>0</v>
      </c>
      <c r="H68" s="63">
        <f t="shared" ref="H68" si="114">INT(IF(H67=0,$R$14,($R$8+IF(AND(H67&lt;=120),H67*$R$11,IF(AND(H67&lt;=300),120*$R$11+(H67-120)*$R$12,120*$R$11+180*$R$12+(H67-300)*$R$13)))))</f>
        <v>0</v>
      </c>
      <c r="I68" s="63">
        <f t="shared" ref="I68" si="115">INT(IF(I67=0,$R$14,($R$8+IF(AND(I67&lt;=120),I67*$R$11,IF(AND(I67&lt;=300),120*$R$11+(I67-120)*$R$12,120*$R$11+180*$R$12+(I67-300)*$R$13)))))</f>
        <v>0</v>
      </c>
      <c r="J68" s="63">
        <f t="shared" ref="J68" si="116">INT(IF(J67=0,$R$14,($R$8+IF(AND(J67&lt;=120),J67*$R$11,IF(AND(J67&lt;=300),120*$R$11+(J67-120)*$R$12,120*$R$11+180*$R$12+(J67-300)*$R$13)))))</f>
        <v>0</v>
      </c>
      <c r="K68" s="63">
        <f t="shared" ref="K68" si="117">INT(IF(K67=0,$R$14,($R$8+IF(AND(K67&lt;=120),K67*$R$11,IF(AND(K67&lt;=300),120*$R$11+(K67-120)*$R$12,120*$R$11+180*$R$12+(K67-300)*$R$13)))))</f>
        <v>0</v>
      </c>
      <c r="L68" s="63">
        <f t="shared" ref="L68" si="118">INT(IF(L67=0,$R$14,($R$8+IF(AND(L67&lt;=120),L67*$R$11,IF(AND(L67&lt;=300),120*$R$11+(L67-120)*$R$12,120*$R$11+180*$R$12+(L67-300)*$R$13)))))</f>
        <v>0</v>
      </c>
      <c r="M68" s="63">
        <f t="shared" ref="M68" si="119">INT(IF(M67=0,$R$14,($R$8+IF(AND(M67&lt;=120),M67*$R$11,IF(AND(M67&lt;=300),120*$R$11+(M67-120)*$R$12,120*$R$11+180*$R$12+(M67-300)*$R$13)))))</f>
        <v>0</v>
      </c>
      <c r="N68" s="63">
        <f t="shared" ref="N68" si="120">INT(IF(N67=0,$R$14,($R$8+IF(AND(N67&lt;=120),N67*$R$11,IF(AND(N67&lt;=300),120*$R$11+(N67-120)*$R$12,120*$R$11+180*$R$12+(N67-300)*$R$13)))))</f>
        <v>0</v>
      </c>
      <c r="O68" s="63">
        <f t="shared" ref="O68" si="121">INT(IF(O67=0,$R$14,($R$8+IF(AND(O67&lt;=120),O67*$R$11,IF(AND(O67&lt;=300),120*$R$11+(O67-120)*$R$12,120*$R$11+180*$R$12+(O67-300)*$R$13)))))</f>
        <v>0</v>
      </c>
      <c r="P68" s="63">
        <f t="shared" ref="P68" si="122">INT(IF(P67=0,$R$14,($R$8+IF(AND(P67&lt;=120),P67*$R$11,IF(AND(P67&lt;=300),120*$R$11+(P67-120)*$R$12,120*$R$11+180*$R$12+(P67-300)*$R$13)))))</f>
        <v>0</v>
      </c>
      <c r="Q68" s="110"/>
      <c r="R68" s="181"/>
      <c r="S68" s="43"/>
      <c r="T68" s="43"/>
      <c r="U68" s="42"/>
    </row>
    <row r="69" spans="2:21" ht="13.5" customHeight="1">
      <c r="B69" s="174">
        <v>14</v>
      </c>
      <c r="C69" s="176" t="s">
        <v>34</v>
      </c>
      <c r="D69" s="178" t="s">
        <v>105</v>
      </c>
      <c r="E69" s="104">
        <v>50</v>
      </c>
      <c r="F69" s="105">
        <v>50</v>
      </c>
      <c r="G69" s="105">
        <v>50</v>
      </c>
      <c r="H69" s="105">
        <v>50</v>
      </c>
      <c r="I69" s="105">
        <v>40</v>
      </c>
      <c r="J69" s="105">
        <v>50</v>
      </c>
      <c r="K69" s="105">
        <v>60</v>
      </c>
      <c r="L69" s="105">
        <v>50</v>
      </c>
      <c r="M69" s="105">
        <v>50</v>
      </c>
      <c r="N69" s="105">
        <v>50</v>
      </c>
      <c r="O69" s="106">
        <v>50</v>
      </c>
      <c r="P69" s="107">
        <v>60</v>
      </c>
      <c r="Q69" s="107">
        <f>SUM(E69:P69)</f>
        <v>610</v>
      </c>
      <c r="R69" s="180">
        <f>SUM(E70:P70)</f>
        <v>0</v>
      </c>
      <c r="S69" s="217"/>
      <c r="T69" s="217"/>
      <c r="U69" s="42"/>
    </row>
    <row r="70" spans="2:21" ht="13.5" customHeight="1">
      <c r="B70" s="175"/>
      <c r="C70" s="177"/>
      <c r="D70" s="179"/>
      <c r="E70" s="63">
        <f>INT(IF(E69=0,$R$14,($R$8+IF(AND(E69&lt;=120),E69*$R$11,IF(AND(E69&lt;=300),120*$R$11+(E69-120)*$R$12,120*$R$11+180*$R$12+(E69-300)*$R$13)))))</f>
        <v>0</v>
      </c>
      <c r="F70" s="63">
        <f t="shared" ref="F70" si="123">INT(IF(F69=0,$R$14,($R$8+IF(AND(F69&lt;=120),F69*$R$11,IF(AND(F69&lt;=300),120*$R$11+(F69-120)*$R$12,120*$R$11+180*$R$12+(F69-300)*$R$13)))))</f>
        <v>0</v>
      </c>
      <c r="G70" s="63">
        <f t="shared" ref="G70" si="124">INT(IF(G69=0,$R$14,($R$8+IF(AND(G69&lt;=120),G69*$R$11,IF(AND(G69&lt;=300),120*$R$11+(G69-120)*$R$12,120*$R$11+180*$R$12+(G69-300)*$R$13)))))</f>
        <v>0</v>
      </c>
      <c r="H70" s="63">
        <f t="shared" ref="H70" si="125">INT(IF(H69=0,$R$14,($R$8+IF(AND(H69&lt;=120),H69*$R$11,IF(AND(H69&lt;=300),120*$R$11+(H69-120)*$R$12,120*$R$11+180*$R$12+(H69-300)*$R$13)))))</f>
        <v>0</v>
      </c>
      <c r="I70" s="63">
        <f t="shared" ref="I70" si="126">INT(IF(I69=0,$R$14,($R$8+IF(AND(I69&lt;=120),I69*$R$11,IF(AND(I69&lt;=300),120*$R$11+(I69-120)*$R$12,120*$R$11+180*$R$12+(I69-300)*$R$13)))))</f>
        <v>0</v>
      </c>
      <c r="J70" s="63">
        <f t="shared" ref="J70" si="127">INT(IF(J69=0,$R$14,($R$8+IF(AND(J69&lt;=120),J69*$R$11,IF(AND(J69&lt;=300),120*$R$11+(J69-120)*$R$12,120*$R$11+180*$R$12+(J69-300)*$R$13)))))</f>
        <v>0</v>
      </c>
      <c r="K70" s="63">
        <f t="shared" ref="K70" si="128">INT(IF(K69=0,$R$14,($R$8+IF(AND(K69&lt;=120),K69*$R$11,IF(AND(K69&lt;=300),120*$R$11+(K69-120)*$R$12,120*$R$11+180*$R$12+(K69-300)*$R$13)))))</f>
        <v>0</v>
      </c>
      <c r="L70" s="63">
        <f t="shared" ref="L70" si="129">INT(IF(L69=0,$R$14,($R$8+IF(AND(L69&lt;=120),L69*$R$11,IF(AND(L69&lt;=300),120*$R$11+(L69-120)*$R$12,120*$R$11+180*$R$12+(L69-300)*$R$13)))))</f>
        <v>0</v>
      </c>
      <c r="M70" s="63">
        <f t="shared" ref="M70" si="130">INT(IF(M69=0,$R$14,($R$8+IF(AND(M69&lt;=120),M69*$R$11,IF(AND(M69&lt;=300),120*$R$11+(M69-120)*$R$12,120*$R$11+180*$R$12+(M69-300)*$R$13)))))</f>
        <v>0</v>
      </c>
      <c r="N70" s="63">
        <f t="shared" ref="N70" si="131">INT(IF(N69=0,$R$14,($R$8+IF(AND(N69&lt;=120),N69*$R$11,IF(AND(N69&lt;=300),120*$R$11+(N69-120)*$R$12,120*$R$11+180*$R$12+(N69-300)*$R$13)))))</f>
        <v>0</v>
      </c>
      <c r="O70" s="63">
        <f t="shared" ref="O70" si="132">INT(IF(O69=0,$R$14,($R$8+IF(AND(O69&lt;=120),O69*$R$11,IF(AND(O69&lt;=300),120*$R$11+(O69-120)*$R$12,120*$R$11+180*$R$12+(O69-300)*$R$13)))))</f>
        <v>0</v>
      </c>
      <c r="P70" s="63">
        <f t="shared" ref="P70" si="133">INT(IF(P69=0,$R$14,($R$8+IF(AND(P69&lt;=120),P69*$R$11,IF(AND(P69&lt;=300),120*$R$11+(P69-120)*$R$12,120*$R$11+180*$R$12+(P69-300)*$R$13)))))</f>
        <v>0</v>
      </c>
      <c r="Q70" s="110"/>
      <c r="R70" s="181"/>
      <c r="U70" s="42"/>
    </row>
    <row r="71" spans="2:21" ht="13.5" customHeight="1">
      <c r="B71" s="174">
        <v>15</v>
      </c>
      <c r="C71" s="176" t="s">
        <v>110</v>
      </c>
      <c r="D71" s="178" t="s">
        <v>103</v>
      </c>
      <c r="E71" s="104">
        <v>50</v>
      </c>
      <c r="F71" s="105">
        <v>50</v>
      </c>
      <c r="G71" s="105">
        <v>50</v>
      </c>
      <c r="H71" s="105">
        <v>50</v>
      </c>
      <c r="I71" s="105">
        <v>50</v>
      </c>
      <c r="J71" s="105">
        <v>50</v>
      </c>
      <c r="K71" s="105">
        <v>60</v>
      </c>
      <c r="L71" s="105">
        <v>50</v>
      </c>
      <c r="M71" s="105">
        <v>50</v>
      </c>
      <c r="N71" s="105">
        <v>50</v>
      </c>
      <c r="O71" s="106">
        <v>50</v>
      </c>
      <c r="P71" s="107">
        <v>60</v>
      </c>
      <c r="Q71" s="107">
        <f>SUM(E71:P71)</f>
        <v>620</v>
      </c>
      <c r="R71" s="180">
        <f>SUM(E72:P72)</f>
        <v>0</v>
      </c>
      <c r="U71" s="42"/>
    </row>
    <row r="72" spans="2:21" ht="13.5" customHeight="1">
      <c r="B72" s="175"/>
      <c r="C72" s="177"/>
      <c r="D72" s="179"/>
      <c r="E72" s="63">
        <f>INT(IF(E71=0,$R$14,($R$8+IF(AND(E71&lt;=120),E71*$R$11,IF(AND(E71&lt;=300),120*$R$11+(E71-120)*$R$12,120*$R$11+180*$R$12+(E71-300)*$R$13)))))</f>
        <v>0</v>
      </c>
      <c r="F72" s="63">
        <f t="shared" ref="F72" si="134">INT(IF(F71=0,$R$14,($R$8+IF(AND(F71&lt;=120),F71*$R$11,IF(AND(F71&lt;=300),120*$R$11+(F71-120)*$R$12,120*$R$11+180*$R$12+(F71-300)*$R$13)))))</f>
        <v>0</v>
      </c>
      <c r="G72" s="63">
        <f t="shared" ref="G72" si="135">INT(IF(G71=0,$R$14,($R$8+IF(AND(G71&lt;=120),G71*$R$11,IF(AND(G71&lt;=300),120*$R$11+(G71-120)*$R$12,120*$R$11+180*$R$12+(G71-300)*$R$13)))))</f>
        <v>0</v>
      </c>
      <c r="H72" s="63">
        <f t="shared" ref="H72" si="136">INT(IF(H71=0,$R$14,($R$8+IF(AND(H71&lt;=120),H71*$R$11,IF(AND(H71&lt;=300),120*$R$11+(H71-120)*$R$12,120*$R$11+180*$R$12+(H71-300)*$R$13)))))</f>
        <v>0</v>
      </c>
      <c r="I72" s="63">
        <f t="shared" ref="I72" si="137">INT(IF(I71=0,$R$14,($R$8+IF(AND(I71&lt;=120),I71*$R$11,IF(AND(I71&lt;=300),120*$R$11+(I71-120)*$R$12,120*$R$11+180*$R$12+(I71-300)*$R$13)))))</f>
        <v>0</v>
      </c>
      <c r="J72" s="63">
        <f t="shared" ref="J72" si="138">INT(IF(J71=0,$R$14,($R$8+IF(AND(J71&lt;=120),J71*$R$11,IF(AND(J71&lt;=300),120*$R$11+(J71-120)*$R$12,120*$R$11+180*$R$12+(J71-300)*$R$13)))))</f>
        <v>0</v>
      </c>
      <c r="K72" s="63">
        <f t="shared" ref="K72" si="139">INT(IF(K71=0,$R$14,($R$8+IF(AND(K71&lt;=120),K71*$R$11,IF(AND(K71&lt;=300),120*$R$11+(K71-120)*$R$12,120*$R$11+180*$R$12+(K71-300)*$R$13)))))</f>
        <v>0</v>
      </c>
      <c r="L72" s="63">
        <f t="shared" ref="L72" si="140">INT(IF(L71=0,$R$14,($R$8+IF(AND(L71&lt;=120),L71*$R$11,IF(AND(L71&lt;=300),120*$R$11+(L71-120)*$R$12,120*$R$11+180*$R$12+(L71-300)*$R$13)))))</f>
        <v>0</v>
      </c>
      <c r="M72" s="63">
        <f t="shared" ref="M72" si="141">INT(IF(M71=0,$R$14,($R$8+IF(AND(M71&lt;=120),M71*$R$11,IF(AND(M71&lt;=300),120*$R$11+(M71-120)*$R$12,120*$R$11+180*$R$12+(M71-300)*$R$13)))))</f>
        <v>0</v>
      </c>
      <c r="N72" s="63">
        <f t="shared" ref="N72" si="142">INT(IF(N71=0,$R$14,($R$8+IF(AND(N71&lt;=120),N71*$R$11,IF(AND(N71&lt;=300),120*$R$11+(N71-120)*$R$12,120*$R$11+180*$R$12+(N71-300)*$R$13)))))</f>
        <v>0</v>
      </c>
      <c r="O72" s="63">
        <f t="shared" ref="O72" si="143">INT(IF(O71=0,$R$14,($R$8+IF(AND(O71&lt;=120),O71*$R$11,IF(AND(O71&lt;=300),120*$R$11+(O71-120)*$R$12,120*$R$11+180*$R$12+(O71-300)*$R$13)))))</f>
        <v>0</v>
      </c>
      <c r="P72" s="63">
        <f t="shared" ref="P72" si="144">INT(IF(P71=0,$R$14,($R$8+IF(AND(P71&lt;=120),P71*$R$11,IF(AND(P71&lt;=300),120*$R$11+(P71-120)*$R$12,120*$R$11+180*$R$12+(P71-300)*$R$13)))))</f>
        <v>0</v>
      </c>
      <c r="Q72" s="110"/>
      <c r="R72" s="181"/>
      <c r="U72" s="42"/>
    </row>
    <row r="73" spans="2:21" ht="13.5" customHeight="1">
      <c r="B73" s="174">
        <v>16</v>
      </c>
      <c r="C73" s="176" t="s">
        <v>35</v>
      </c>
      <c r="D73" s="178" t="s">
        <v>103</v>
      </c>
      <c r="E73" s="104">
        <v>30</v>
      </c>
      <c r="F73" s="105">
        <v>30</v>
      </c>
      <c r="G73" s="105">
        <v>40</v>
      </c>
      <c r="H73" s="105">
        <v>40</v>
      </c>
      <c r="I73" s="105">
        <v>40</v>
      </c>
      <c r="J73" s="105">
        <v>30</v>
      </c>
      <c r="K73" s="105">
        <v>70</v>
      </c>
      <c r="L73" s="105">
        <v>50</v>
      </c>
      <c r="M73" s="105">
        <v>40</v>
      </c>
      <c r="N73" s="105">
        <v>40</v>
      </c>
      <c r="O73" s="106">
        <v>30</v>
      </c>
      <c r="P73" s="107">
        <v>40</v>
      </c>
      <c r="Q73" s="107">
        <f>SUM(E73:P73)</f>
        <v>480</v>
      </c>
      <c r="R73" s="180">
        <f>SUM(E74:P74)</f>
        <v>0</v>
      </c>
      <c r="U73" s="42"/>
    </row>
    <row r="74" spans="2:21" ht="13.5" customHeight="1">
      <c r="B74" s="175"/>
      <c r="C74" s="177"/>
      <c r="D74" s="179"/>
      <c r="E74" s="63">
        <f>INT(IF(E73=0,$R$14,($R$8+IF(AND(E73&lt;=120),E73*$R$11,IF(AND(E73&lt;=300),120*$R$11+(E73-120)*$R$12,120*$R$11+180*$R$12+(E73-300)*$R$13)))))</f>
        <v>0</v>
      </c>
      <c r="F74" s="63">
        <f t="shared" ref="F74" si="145">INT(IF(F73=0,$R$14,($R$8+IF(AND(F73&lt;=120),F73*$R$11,IF(AND(F73&lt;=300),120*$R$11+(F73-120)*$R$12,120*$R$11+180*$R$12+(F73-300)*$R$13)))))</f>
        <v>0</v>
      </c>
      <c r="G74" s="63">
        <f t="shared" ref="G74" si="146">INT(IF(G73=0,$R$14,($R$8+IF(AND(G73&lt;=120),G73*$R$11,IF(AND(G73&lt;=300),120*$R$11+(G73-120)*$R$12,120*$R$11+180*$R$12+(G73-300)*$R$13)))))</f>
        <v>0</v>
      </c>
      <c r="H74" s="63">
        <f t="shared" ref="H74" si="147">INT(IF(H73=0,$R$14,($R$8+IF(AND(H73&lt;=120),H73*$R$11,IF(AND(H73&lt;=300),120*$R$11+(H73-120)*$R$12,120*$R$11+180*$R$12+(H73-300)*$R$13)))))</f>
        <v>0</v>
      </c>
      <c r="I74" s="63">
        <f t="shared" ref="I74" si="148">INT(IF(I73=0,$R$14,($R$8+IF(AND(I73&lt;=120),I73*$R$11,IF(AND(I73&lt;=300),120*$R$11+(I73-120)*$R$12,120*$R$11+180*$R$12+(I73-300)*$R$13)))))</f>
        <v>0</v>
      </c>
      <c r="J74" s="63">
        <f t="shared" ref="J74" si="149">INT(IF(J73=0,$R$14,($R$8+IF(AND(J73&lt;=120),J73*$R$11,IF(AND(J73&lt;=300),120*$R$11+(J73-120)*$R$12,120*$R$11+180*$R$12+(J73-300)*$R$13)))))</f>
        <v>0</v>
      </c>
      <c r="K74" s="63">
        <f t="shared" ref="K74" si="150">INT(IF(K73=0,$R$14,($R$8+IF(AND(K73&lt;=120),K73*$R$11,IF(AND(K73&lt;=300),120*$R$11+(K73-120)*$R$12,120*$R$11+180*$R$12+(K73-300)*$R$13)))))</f>
        <v>0</v>
      </c>
      <c r="L74" s="63">
        <f t="shared" ref="L74" si="151">INT(IF(L73=0,$R$14,($R$8+IF(AND(L73&lt;=120),L73*$R$11,IF(AND(L73&lt;=300),120*$R$11+(L73-120)*$R$12,120*$R$11+180*$R$12+(L73-300)*$R$13)))))</f>
        <v>0</v>
      </c>
      <c r="M74" s="63">
        <f t="shared" ref="M74" si="152">INT(IF(M73=0,$R$14,($R$8+IF(AND(M73&lt;=120),M73*$R$11,IF(AND(M73&lt;=300),120*$R$11+(M73-120)*$R$12,120*$R$11+180*$R$12+(M73-300)*$R$13)))))</f>
        <v>0</v>
      </c>
      <c r="N74" s="63">
        <f t="shared" ref="N74" si="153">INT(IF(N73=0,$R$14,($R$8+IF(AND(N73&lt;=120),N73*$R$11,IF(AND(N73&lt;=300),120*$R$11+(N73-120)*$R$12,120*$R$11+180*$R$12+(N73-300)*$R$13)))))</f>
        <v>0</v>
      </c>
      <c r="O74" s="63">
        <f t="shared" ref="O74" si="154">INT(IF(O73=0,$R$14,($R$8+IF(AND(O73&lt;=120),O73*$R$11,IF(AND(O73&lt;=300),120*$R$11+(O73-120)*$R$12,120*$R$11+180*$R$12+(O73-300)*$R$13)))))</f>
        <v>0</v>
      </c>
      <c r="P74" s="63">
        <f t="shared" ref="P74" si="155">INT(IF(P73=0,$R$14,($R$8+IF(AND(P73&lt;=120),P73*$R$11,IF(AND(P73&lt;=300),120*$R$11+(P73-120)*$R$12,120*$R$11+180*$R$12+(P73-300)*$R$13)))))</f>
        <v>0</v>
      </c>
      <c r="Q74" s="110"/>
      <c r="R74" s="181"/>
      <c r="U74" s="42"/>
    </row>
    <row r="75" spans="2:21" ht="13.5" customHeight="1">
      <c r="B75" s="174">
        <v>17</v>
      </c>
      <c r="C75" s="176" t="s">
        <v>41</v>
      </c>
      <c r="D75" s="178" t="s">
        <v>103</v>
      </c>
      <c r="E75" s="104">
        <v>50</v>
      </c>
      <c r="F75" s="105">
        <v>50</v>
      </c>
      <c r="G75" s="105">
        <v>50</v>
      </c>
      <c r="H75" s="105">
        <v>50</v>
      </c>
      <c r="I75" s="105">
        <v>50</v>
      </c>
      <c r="J75" s="105">
        <v>50</v>
      </c>
      <c r="K75" s="105">
        <v>50</v>
      </c>
      <c r="L75" s="105">
        <v>50</v>
      </c>
      <c r="M75" s="105">
        <v>50</v>
      </c>
      <c r="N75" s="105">
        <v>50</v>
      </c>
      <c r="O75" s="106">
        <v>40</v>
      </c>
      <c r="P75" s="107">
        <v>60</v>
      </c>
      <c r="Q75" s="107">
        <f>SUM(E75:P75)</f>
        <v>600</v>
      </c>
      <c r="R75" s="180">
        <f>SUM(E76:P76)</f>
        <v>0</v>
      </c>
      <c r="U75" s="42"/>
    </row>
    <row r="76" spans="2:21" ht="13.5" customHeight="1">
      <c r="B76" s="175"/>
      <c r="C76" s="177"/>
      <c r="D76" s="179"/>
      <c r="E76" s="63">
        <f>INT(IF(E75=0,$R$14,($R$8+IF(AND(E75&lt;=120),E75*$R$11,IF(AND(E75&lt;=300),120*$R$11+(E75-120)*$R$12,120*$R$11+180*$R$12+(E75-300)*$R$13)))))</f>
        <v>0</v>
      </c>
      <c r="F76" s="63">
        <f t="shared" ref="F76" si="156">INT(IF(F75=0,$R$14,($R$8+IF(AND(F75&lt;=120),F75*$R$11,IF(AND(F75&lt;=300),120*$R$11+(F75-120)*$R$12,120*$R$11+180*$R$12+(F75-300)*$R$13)))))</f>
        <v>0</v>
      </c>
      <c r="G76" s="63">
        <f t="shared" ref="G76" si="157">INT(IF(G75=0,$R$14,($R$8+IF(AND(G75&lt;=120),G75*$R$11,IF(AND(G75&lt;=300),120*$R$11+(G75-120)*$R$12,120*$R$11+180*$R$12+(G75-300)*$R$13)))))</f>
        <v>0</v>
      </c>
      <c r="H76" s="63">
        <f t="shared" ref="H76" si="158">INT(IF(H75=0,$R$14,($R$8+IF(AND(H75&lt;=120),H75*$R$11,IF(AND(H75&lt;=300),120*$R$11+(H75-120)*$R$12,120*$R$11+180*$R$12+(H75-300)*$R$13)))))</f>
        <v>0</v>
      </c>
      <c r="I76" s="63">
        <f t="shared" ref="I76" si="159">INT(IF(I75=0,$R$14,($R$8+IF(AND(I75&lt;=120),I75*$R$11,IF(AND(I75&lt;=300),120*$R$11+(I75-120)*$R$12,120*$R$11+180*$R$12+(I75-300)*$R$13)))))</f>
        <v>0</v>
      </c>
      <c r="J76" s="63">
        <f t="shared" ref="J76" si="160">INT(IF(J75=0,$R$14,($R$8+IF(AND(J75&lt;=120),J75*$R$11,IF(AND(J75&lt;=300),120*$R$11+(J75-120)*$R$12,120*$R$11+180*$R$12+(J75-300)*$R$13)))))</f>
        <v>0</v>
      </c>
      <c r="K76" s="63">
        <f t="shared" ref="K76" si="161">INT(IF(K75=0,$R$14,($R$8+IF(AND(K75&lt;=120),K75*$R$11,IF(AND(K75&lt;=300),120*$R$11+(K75-120)*$R$12,120*$R$11+180*$R$12+(K75-300)*$R$13)))))</f>
        <v>0</v>
      </c>
      <c r="L76" s="63">
        <f t="shared" ref="L76" si="162">INT(IF(L75=0,$R$14,($R$8+IF(AND(L75&lt;=120),L75*$R$11,IF(AND(L75&lt;=300),120*$R$11+(L75-120)*$R$12,120*$R$11+180*$R$12+(L75-300)*$R$13)))))</f>
        <v>0</v>
      </c>
      <c r="M76" s="63">
        <f t="shared" ref="M76" si="163">INT(IF(M75=0,$R$14,($R$8+IF(AND(M75&lt;=120),M75*$R$11,IF(AND(M75&lt;=300),120*$R$11+(M75-120)*$R$12,120*$R$11+180*$R$12+(M75-300)*$R$13)))))</f>
        <v>0</v>
      </c>
      <c r="N76" s="63">
        <f t="shared" ref="N76" si="164">INT(IF(N75=0,$R$14,($R$8+IF(AND(N75&lt;=120),N75*$R$11,IF(AND(N75&lt;=300),120*$R$11+(N75-120)*$R$12,120*$R$11+180*$R$12+(N75-300)*$R$13)))))</f>
        <v>0</v>
      </c>
      <c r="O76" s="63">
        <f t="shared" ref="O76" si="165">INT(IF(O75=0,$R$14,($R$8+IF(AND(O75&lt;=120),O75*$R$11,IF(AND(O75&lt;=300),120*$R$11+(O75-120)*$R$12,120*$R$11+180*$R$12+(O75-300)*$R$13)))))</f>
        <v>0</v>
      </c>
      <c r="P76" s="63">
        <f t="shared" ref="P76" si="166">INT(IF(P75=0,$R$14,($R$8+IF(AND(P75&lt;=120),P75*$R$11,IF(AND(P75&lt;=300),120*$R$11+(P75-120)*$R$12,120*$R$11+180*$R$12+(P75-300)*$R$13)))))</f>
        <v>0</v>
      </c>
      <c r="Q76" s="110"/>
      <c r="R76" s="181"/>
      <c r="U76" s="42"/>
    </row>
    <row r="77" spans="2:21" ht="13.5" customHeight="1">
      <c r="B77" s="174">
        <v>18</v>
      </c>
      <c r="C77" s="176" t="s">
        <v>184</v>
      </c>
      <c r="D77" s="178" t="s">
        <v>103</v>
      </c>
      <c r="E77" s="104">
        <v>40</v>
      </c>
      <c r="F77" s="105">
        <v>40</v>
      </c>
      <c r="G77" s="105">
        <v>40</v>
      </c>
      <c r="H77" s="105">
        <v>40</v>
      </c>
      <c r="I77" s="105">
        <v>40</v>
      </c>
      <c r="J77" s="105">
        <v>50</v>
      </c>
      <c r="K77" s="105">
        <v>60</v>
      </c>
      <c r="L77" s="105">
        <v>60</v>
      </c>
      <c r="M77" s="105">
        <v>40</v>
      </c>
      <c r="N77" s="105">
        <v>40</v>
      </c>
      <c r="O77" s="106">
        <v>40</v>
      </c>
      <c r="P77" s="107">
        <v>40</v>
      </c>
      <c r="Q77" s="107">
        <f>SUM(E77:P77)</f>
        <v>530</v>
      </c>
      <c r="R77" s="180">
        <f>SUM(E78:P78)</f>
        <v>0</v>
      </c>
      <c r="U77" s="42"/>
    </row>
    <row r="78" spans="2:21" ht="13.5" customHeight="1">
      <c r="B78" s="175"/>
      <c r="C78" s="177"/>
      <c r="D78" s="179"/>
      <c r="E78" s="63">
        <f>INT(IF(E77=0,$R$14,($R$8+IF(AND(E77&lt;=120),E77*$R$11,IF(AND(E77&lt;=300),120*$R$11+(E77-120)*$R$12,120*$R$11+180*$R$12+(E77-300)*$R$13)))))</f>
        <v>0</v>
      </c>
      <c r="F78" s="63">
        <f t="shared" ref="F78" si="167">INT(IF(F77=0,$R$14,($R$8+IF(AND(F77&lt;=120),F77*$R$11,IF(AND(F77&lt;=300),120*$R$11+(F77-120)*$R$12,120*$R$11+180*$R$12+(F77-300)*$R$13)))))</f>
        <v>0</v>
      </c>
      <c r="G78" s="63">
        <f t="shared" ref="G78" si="168">INT(IF(G77=0,$R$14,($R$8+IF(AND(G77&lt;=120),G77*$R$11,IF(AND(G77&lt;=300),120*$R$11+(G77-120)*$R$12,120*$R$11+180*$R$12+(G77-300)*$R$13)))))</f>
        <v>0</v>
      </c>
      <c r="H78" s="63">
        <f t="shared" ref="H78" si="169">INT(IF(H77=0,$R$14,($R$8+IF(AND(H77&lt;=120),H77*$R$11,IF(AND(H77&lt;=300),120*$R$11+(H77-120)*$R$12,120*$R$11+180*$R$12+(H77-300)*$R$13)))))</f>
        <v>0</v>
      </c>
      <c r="I78" s="63">
        <f t="shared" ref="I78" si="170">INT(IF(I77=0,$R$14,($R$8+IF(AND(I77&lt;=120),I77*$R$11,IF(AND(I77&lt;=300),120*$R$11+(I77-120)*$R$12,120*$R$11+180*$R$12+(I77-300)*$R$13)))))</f>
        <v>0</v>
      </c>
      <c r="J78" s="63">
        <f t="shared" ref="J78" si="171">INT(IF(J77=0,$R$14,($R$8+IF(AND(J77&lt;=120),J77*$R$11,IF(AND(J77&lt;=300),120*$R$11+(J77-120)*$R$12,120*$R$11+180*$R$12+(J77-300)*$R$13)))))</f>
        <v>0</v>
      </c>
      <c r="K78" s="63">
        <f t="shared" ref="K78" si="172">INT(IF(K77=0,$R$14,($R$8+IF(AND(K77&lt;=120),K77*$R$11,IF(AND(K77&lt;=300),120*$R$11+(K77-120)*$R$12,120*$R$11+180*$R$12+(K77-300)*$R$13)))))</f>
        <v>0</v>
      </c>
      <c r="L78" s="63">
        <f t="shared" ref="L78" si="173">INT(IF(L77=0,$R$14,($R$8+IF(AND(L77&lt;=120),L77*$R$11,IF(AND(L77&lt;=300),120*$R$11+(L77-120)*$R$12,120*$R$11+180*$R$12+(L77-300)*$R$13)))))</f>
        <v>0</v>
      </c>
      <c r="M78" s="63">
        <f t="shared" ref="M78" si="174">INT(IF(M77=0,$R$14,($R$8+IF(AND(M77&lt;=120),M77*$R$11,IF(AND(M77&lt;=300),120*$R$11+(M77-120)*$R$12,120*$R$11+180*$R$12+(M77-300)*$R$13)))))</f>
        <v>0</v>
      </c>
      <c r="N78" s="63">
        <f t="shared" ref="N78" si="175">INT(IF(N77=0,$R$14,($R$8+IF(AND(N77&lt;=120),N77*$R$11,IF(AND(N77&lt;=300),120*$R$11+(N77-120)*$R$12,120*$R$11+180*$R$12+(N77-300)*$R$13)))))</f>
        <v>0</v>
      </c>
      <c r="O78" s="63">
        <f t="shared" ref="O78" si="176">INT(IF(O77=0,$R$14,($R$8+IF(AND(O77&lt;=120),O77*$R$11,IF(AND(O77&lt;=300),120*$R$11+(O77-120)*$R$12,120*$R$11+180*$R$12+(O77-300)*$R$13)))))</f>
        <v>0</v>
      </c>
      <c r="P78" s="63">
        <f t="shared" ref="P78" si="177">INT(IF(P77=0,$R$14,($R$8+IF(AND(P77&lt;=120),P77*$R$11,IF(AND(P77&lt;=300),120*$R$11+(P77-120)*$R$12,120*$R$11+180*$R$12+(P77-300)*$R$13)))))</f>
        <v>0</v>
      </c>
      <c r="Q78" s="110"/>
      <c r="R78" s="181"/>
      <c r="U78" s="42"/>
    </row>
    <row r="79" spans="2:21" ht="13.5" customHeight="1">
      <c r="B79" s="174">
        <v>19</v>
      </c>
      <c r="C79" s="176" t="s">
        <v>40</v>
      </c>
      <c r="D79" s="178" t="s">
        <v>103</v>
      </c>
      <c r="E79" s="104">
        <v>60</v>
      </c>
      <c r="F79" s="105">
        <v>50</v>
      </c>
      <c r="G79" s="105">
        <v>60</v>
      </c>
      <c r="H79" s="105">
        <v>70</v>
      </c>
      <c r="I79" s="105">
        <v>60</v>
      </c>
      <c r="J79" s="105">
        <v>70</v>
      </c>
      <c r="K79" s="105">
        <v>90</v>
      </c>
      <c r="L79" s="105">
        <v>70</v>
      </c>
      <c r="M79" s="105">
        <v>60</v>
      </c>
      <c r="N79" s="105">
        <v>60</v>
      </c>
      <c r="O79" s="106">
        <v>50</v>
      </c>
      <c r="P79" s="107">
        <v>70</v>
      </c>
      <c r="Q79" s="107">
        <f>SUM(E79:P79)</f>
        <v>770</v>
      </c>
      <c r="R79" s="180">
        <f>SUM(E80:P80)</f>
        <v>0</v>
      </c>
      <c r="U79" s="42"/>
    </row>
    <row r="80" spans="2:21" ht="13.5" customHeight="1">
      <c r="B80" s="175"/>
      <c r="C80" s="177"/>
      <c r="D80" s="179"/>
      <c r="E80" s="63">
        <f>INT(IF(E79=0,$R$14,($R$8+IF(AND(E79&lt;=120),E79*$R$11,IF(AND(E79&lt;=300),120*$R$11+(E79-120)*$R$12,120*$R$11+180*$R$12+(E79-300)*$R$13)))))</f>
        <v>0</v>
      </c>
      <c r="F80" s="63">
        <f t="shared" ref="F80" si="178">INT(IF(F79=0,$R$14,($R$8+IF(AND(F79&lt;=120),F79*$R$11,IF(AND(F79&lt;=300),120*$R$11+(F79-120)*$R$12,120*$R$11+180*$R$12+(F79-300)*$R$13)))))</f>
        <v>0</v>
      </c>
      <c r="G80" s="63">
        <f t="shared" ref="G80" si="179">INT(IF(G79=0,$R$14,($R$8+IF(AND(G79&lt;=120),G79*$R$11,IF(AND(G79&lt;=300),120*$R$11+(G79-120)*$R$12,120*$R$11+180*$R$12+(G79-300)*$R$13)))))</f>
        <v>0</v>
      </c>
      <c r="H80" s="63">
        <f t="shared" ref="H80" si="180">INT(IF(H79=0,$R$14,($R$8+IF(AND(H79&lt;=120),H79*$R$11,IF(AND(H79&lt;=300),120*$R$11+(H79-120)*$R$12,120*$R$11+180*$R$12+(H79-300)*$R$13)))))</f>
        <v>0</v>
      </c>
      <c r="I80" s="63">
        <f t="shared" ref="I80" si="181">INT(IF(I79=0,$R$14,($R$8+IF(AND(I79&lt;=120),I79*$R$11,IF(AND(I79&lt;=300),120*$R$11+(I79-120)*$R$12,120*$R$11+180*$R$12+(I79-300)*$R$13)))))</f>
        <v>0</v>
      </c>
      <c r="J80" s="63">
        <f t="shared" ref="J80" si="182">INT(IF(J79=0,$R$14,($R$8+IF(AND(J79&lt;=120),J79*$R$11,IF(AND(J79&lt;=300),120*$R$11+(J79-120)*$R$12,120*$R$11+180*$R$12+(J79-300)*$R$13)))))</f>
        <v>0</v>
      </c>
      <c r="K80" s="63">
        <f t="shared" ref="K80" si="183">INT(IF(K79=0,$R$14,($R$8+IF(AND(K79&lt;=120),K79*$R$11,IF(AND(K79&lt;=300),120*$R$11+(K79-120)*$R$12,120*$R$11+180*$R$12+(K79-300)*$R$13)))))</f>
        <v>0</v>
      </c>
      <c r="L80" s="63">
        <f t="shared" ref="L80" si="184">INT(IF(L79=0,$R$14,($R$8+IF(AND(L79&lt;=120),L79*$R$11,IF(AND(L79&lt;=300),120*$R$11+(L79-120)*$R$12,120*$R$11+180*$R$12+(L79-300)*$R$13)))))</f>
        <v>0</v>
      </c>
      <c r="M80" s="63">
        <f t="shared" ref="M80" si="185">INT(IF(M79=0,$R$14,($R$8+IF(AND(M79&lt;=120),M79*$R$11,IF(AND(M79&lt;=300),120*$R$11+(M79-120)*$R$12,120*$R$11+180*$R$12+(M79-300)*$R$13)))))</f>
        <v>0</v>
      </c>
      <c r="N80" s="63">
        <f t="shared" ref="N80" si="186">INT(IF(N79=0,$R$14,($R$8+IF(AND(N79&lt;=120),N79*$R$11,IF(AND(N79&lt;=300),120*$R$11+(N79-120)*$R$12,120*$R$11+180*$R$12+(N79-300)*$R$13)))))</f>
        <v>0</v>
      </c>
      <c r="O80" s="63">
        <f t="shared" ref="O80" si="187">INT(IF(O79=0,$R$14,($R$8+IF(AND(O79&lt;=120),O79*$R$11,IF(AND(O79&lt;=300),120*$R$11+(O79-120)*$R$12,120*$R$11+180*$R$12+(O79-300)*$R$13)))))</f>
        <v>0</v>
      </c>
      <c r="P80" s="63">
        <f t="shared" ref="P80" si="188">INT(IF(P79=0,$R$14,($R$8+IF(AND(P79&lt;=120),P79*$R$11,IF(AND(P79&lt;=300),120*$R$11+(P79-120)*$R$12,120*$R$11+180*$R$12+(P79-300)*$R$13)))))</f>
        <v>0</v>
      </c>
      <c r="Q80" s="110"/>
      <c r="R80" s="181"/>
      <c r="U80" s="42"/>
    </row>
    <row r="81" spans="2:21" ht="13.5" customHeight="1">
      <c r="B81" s="174">
        <v>20</v>
      </c>
      <c r="C81" s="176" t="s">
        <v>43</v>
      </c>
      <c r="D81" s="178" t="s">
        <v>103</v>
      </c>
      <c r="E81" s="104">
        <v>90</v>
      </c>
      <c r="F81" s="105">
        <v>80</v>
      </c>
      <c r="G81" s="105">
        <v>90</v>
      </c>
      <c r="H81" s="105">
        <v>90</v>
      </c>
      <c r="I81" s="105">
        <v>80</v>
      </c>
      <c r="J81" s="105">
        <v>90</v>
      </c>
      <c r="K81" s="105">
        <v>100</v>
      </c>
      <c r="L81" s="105">
        <v>90</v>
      </c>
      <c r="M81" s="105">
        <v>100</v>
      </c>
      <c r="N81" s="105">
        <v>100</v>
      </c>
      <c r="O81" s="106">
        <v>90</v>
      </c>
      <c r="P81" s="107">
        <v>100</v>
      </c>
      <c r="Q81" s="107">
        <f>SUM(E81:P81)</f>
        <v>1100</v>
      </c>
      <c r="R81" s="180">
        <f>SUM(E82:P82)</f>
        <v>0</v>
      </c>
      <c r="U81" s="42"/>
    </row>
    <row r="82" spans="2:21" ht="13.5" customHeight="1">
      <c r="B82" s="175"/>
      <c r="C82" s="177"/>
      <c r="D82" s="179"/>
      <c r="E82" s="63">
        <f>INT(IF(E81=0,$R$14,($R$8+IF(AND(E81&lt;=120),E81*$R$11,IF(AND(E81&lt;=300),120*$R$11+(E81-120)*$R$12,120*$R$11+180*$R$12+(E81-300)*$R$13)))))</f>
        <v>0</v>
      </c>
      <c r="F82" s="63">
        <f t="shared" ref="F82" si="189">INT(IF(F81=0,$R$14,($R$8+IF(AND(F81&lt;=120),F81*$R$11,IF(AND(F81&lt;=300),120*$R$11+(F81-120)*$R$12,120*$R$11+180*$R$12+(F81-300)*$R$13)))))</f>
        <v>0</v>
      </c>
      <c r="G82" s="63">
        <f t="shared" ref="G82" si="190">INT(IF(G81=0,$R$14,($R$8+IF(AND(G81&lt;=120),G81*$R$11,IF(AND(G81&lt;=300),120*$R$11+(G81-120)*$R$12,120*$R$11+180*$R$12+(G81-300)*$R$13)))))</f>
        <v>0</v>
      </c>
      <c r="H82" s="63">
        <f t="shared" ref="H82" si="191">INT(IF(H81=0,$R$14,($R$8+IF(AND(H81&lt;=120),H81*$R$11,IF(AND(H81&lt;=300),120*$R$11+(H81-120)*$R$12,120*$R$11+180*$R$12+(H81-300)*$R$13)))))</f>
        <v>0</v>
      </c>
      <c r="I82" s="63">
        <f t="shared" ref="I82" si="192">INT(IF(I81=0,$R$14,($R$8+IF(AND(I81&lt;=120),I81*$R$11,IF(AND(I81&lt;=300),120*$R$11+(I81-120)*$R$12,120*$R$11+180*$R$12+(I81-300)*$R$13)))))</f>
        <v>0</v>
      </c>
      <c r="J82" s="63">
        <f t="shared" ref="J82" si="193">INT(IF(J81=0,$R$14,($R$8+IF(AND(J81&lt;=120),J81*$R$11,IF(AND(J81&lt;=300),120*$R$11+(J81-120)*$R$12,120*$R$11+180*$R$12+(J81-300)*$R$13)))))</f>
        <v>0</v>
      </c>
      <c r="K82" s="63">
        <f t="shared" ref="K82" si="194">INT(IF(K81=0,$R$14,($R$8+IF(AND(K81&lt;=120),K81*$R$11,IF(AND(K81&lt;=300),120*$R$11+(K81-120)*$R$12,120*$R$11+180*$R$12+(K81-300)*$R$13)))))</f>
        <v>0</v>
      </c>
      <c r="L82" s="63">
        <f t="shared" ref="L82" si="195">INT(IF(L81=0,$R$14,($R$8+IF(AND(L81&lt;=120),L81*$R$11,IF(AND(L81&lt;=300),120*$R$11+(L81-120)*$R$12,120*$R$11+180*$R$12+(L81-300)*$R$13)))))</f>
        <v>0</v>
      </c>
      <c r="M82" s="63">
        <f t="shared" ref="M82" si="196">INT(IF(M81=0,$R$14,($R$8+IF(AND(M81&lt;=120),M81*$R$11,IF(AND(M81&lt;=300),120*$R$11+(M81-120)*$R$12,120*$R$11+180*$R$12+(M81-300)*$R$13)))))</f>
        <v>0</v>
      </c>
      <c r="N82" s="63">
        <f t="shared" ref="N82" si="197">INT(IF(N81=0,$R$14,($R$8+IF(AND(N81&lt;=120),N81*$R$11,IF(AND(N81&lt;=300),120*$R$11+(N81-120)*$R$12,120*$R$11+180*$R$12+(N81-300)*$R$13)))))</f>
        <v>0</v>
      </c>
      <c r="O82" s="63">
        <f t="shared" ref="O82" si="198">INT(IF(O81=0,$R$14,($R$8+IF(AND(O81&lt;=120),O81*$R$11,IF(AND(O81&lt;=300),120*$R$11+(O81-120)*$R$12,120*$R$11+180*$R$12+(O81-300)*$R$13)))))</f>
        <v>0</v>
      </c>
      <c r="P82" s="63">
        <f t="shared" ref="P82" si="199">INT(IF(P81=0,$R$14,($R$8+IF(AND(P81&lt;=120),P81*$R$11,IF(AND(P81&lt;=300),120*$R$11+(P81-120)*$R$12,120*$R$11+180*$R$12+(P81-300)*$R$13)))))</f>
        <v>0</v>
      </c>
      <c r="Q82" s="110"/>
      <c r="R82" s="181"/>
      <c r="U82" s="42"/>
    </row>
    <row r="83" spans="2:21" ht="13.5" customHeight="1">
      <c r="B83" s="174">
        <v>21</v>
      </c>
      <c r="C83" s="176" t="s">
        <v>42</v>
      </c>
      <c r="D83" s="178" t="s">
        <v>105</v>
      </c>
      <c r="E83" s="104">
        <v>30</v>
      </c>
      <c r="F83" s="105">
        <v>30</v>
      </c>
      <c r="G83" s="105">
        <v>30</v>
      </c>
      <c r="H83" s="105">
        <v>30</v>
      </c>
      <c r="I83" s="105">
        <v>40</v>
      </c>
      <c r="J83" s="105">
        <v>40</v>
      </c>
      <c r="K83" s="105">
        <v>50</v>
      </c>
      <c r="L83" s="105">
        <v>30</v>
      </c>
      <c r="M83" s="105">
        <v>30</v>
      </c>
      <c r="N83" s="105">
        <v>30</v>
      </c>
      <c r="O83" s="106">
        <v>30</v>
      </c>
      <c r="P83" s="107">
        <v>30</v>
      </c>
      <c r="Q83" s="107">
        <f>SUM(E83:P83)</f>
        <v>400</v>
      </c>
      <c r="R83" s="180">
        <f>SUM(E84:P84)</f>
        <v>0</v>
      </c>
      <c r="U83" s="42"/>
    </row>
    <row r="84" spans="2:21" ht="13.5" customHeight="1">
      <c r="B84" s="175"/>
      <c r="C84" s="177"/>
      <c r="D84" s="179"/>
      <c r="E84" s="63">
        <f>INT(IF(E83=0,$R$14,($R$8+IF(AND(E83&lt;=120),E83*$R$11,IF(AND(E83&lt;=300),120*$R$11+(E83-120)*$R$12,120*$R$11+180*$R$12+(E83-300)*$R$13)))))</f>
        <v>0</v>
      </c>
      <c r="F84" s="63">
        <f t="shared" ref="F84" si="200">INT(IF(F83=0,$R$14,($R$8+IF(AND(F83&lt;=120),F83*$R$11,IF(AND(F83&lt;=300),120*$R$11+(F83-120)*$R$12,120*$R$11+180*$R$12+(F83-300)*$R$13)))))</f>
        <v>0</v>
      </c>
      <c r="G84" s="63">
        <f t="shared" ref="G84" si="201">INT(IF(G83=0,$R$14,($R$8+IF(AND(G83&lt;=120),G83*$R$11,IF(AND(G83&lt;=300),120*$R$11+(G83-120)*$R$12,120*$R$11+180*$R$12+(G83-300)*$R$13)))))</f>
        <v>0</v>
      </c>
      <c r="H84" s="63">
        <f t="shared" ref="H84" si="202">INT(IF(H83=0,$R$14,($R$8+IF(AND(H83&lt;=120),H83*$R$11,IF(AND(H83&lt;=300),120*$R$11+(H83-120)*$R$12,120*$R$11+180*$R$12+(H83-300)*$R$13)))))</f>
        <v>0</v>
      </c>
      <c r="I84" s="63">
        <f t="shared" ref="I84" si="203">INT(IF(I83=0,$R$14,($R$8+IF(AND(I83&lt;=120),I83*$R$11,IF(AND(I83&lt;=300),120*$R$11+(I83-120)*$R$12,120*$R$11+180*$R$12+(I83-300)*$R$13)))))</f>
        <v>0</v>
      </c>
      <c r="J84" s="63">
        <f t="shared" ref="J84" si="204">INT(IF(J83=0,$R$14,($R$8+IF(AND(J83&lt;=120),J83*$R$11,IF(AND(J83&lt;=300),120*$R$11+(J83-120)*$R$12,120*$R$11+180*$R$12+(J83-300)*$R$13)))))</f>
        <v>0</v>
      </c>
      <c r="K84" s="63">
        <f t="shared" ref="K84" si="205">INT(IF(K83=0,$R$14,($R$8+IF(AND(K83&lt;=120),K83*$R$11,IF(AND(K83&lt;=300),120*$R$11+(K83-120)*$R$12,120*$R$11+180*$R$12+(K83-300)*$R$13)))))</f>
        <v>0</v>
      </c>
      <c r="L84" s="63">
        <f t="shared" ref="L84" si="206">INT(IF(L83=0,$R$14,($R$8+IF(AND(L83&lt;=120),L83*$R$11,IF(AND(L83&lt;=300),120*$R$11+(L83-120)*$R$12,120*$R$11+180*$R$12+(L83-300)*$R$13)))))</f>
        <v>0</v>
      </c>
      <c r="M84" s="63">
        <f t="shared" ref="M84" si="207">INT(IF(M83=0,$R$14,($R$8+IF(AND(M83&lt;=120),M83*$R$11,IF(AND(M83&lt;=300),120*$R$11+(M83-120)*$R$12,120*$R$11+180*$R$12+(M83-300)*$R$13)))))</f>
        <v>0</v>
      </c>
      <c r="N84" s="63">
        <f t="shared" ref="N84" si="208">INT(IF(N83=0,$R$14,($R$8+IF(AND(N83&lt;=120),N83*$R$11,IF(AND(N83&lt;=300),120*$R$11+(N83-120)*$R$12,120*$R$11+180*$R$12+(N83-300)*$R$13)))))</f>
        <v>0</v>
      </c>
      <c r="O84" s="63">
        <f t="shared" ref="O84" si="209">INT(IF(O83=0,$R$14,($R$8+IF(AND(O83&lt;=120),O83*$R$11,IF(AND(O83&lt;=300),120*$R$11+(O83-120)*$R$12,120*$R$11+180*$R$12+(O83-300)*$R$13)))))</f>
        <v>0</v>
      </c>
      <c r="P84" s="63">
        <f t="shared" ref="P84" si="210">INT(IF(P83=0,$R$14,($R$8+IF(AND(P83&lt;=120),P83*$R$11,IF(AND(P83&lt;=300),120*$R$11+(P83-120)*$R$12,120*$R$11+180*$R$12+(P83-300)*$R$13)))))</f>
        <v>0</v>
      </c>
      <c r="Q84" s="110"/>
      <c r="R84" s="181"/>
      <c r="U84" s="42"/>
    </row>
    <row r="85" spans="2:21" ht="13.5" customHeight="1">
      <c r="B85" s="174">
        <v>22</v>
      </c>
      <c r="C85" s="176" t="s">
        <v>33</v>
      </c>
      <c r="D85" s="178" t="s">
        <v>105</v>
      </c>
      <c r="E85" s="104">
        <v>40</v>
      </c>
      <c r="F85" s="105">
        <v>40</v>
      </c>
      <c r="G85" s="105">
        <v>40</v>
      </c>
      <c r="H85" s="105">
        <v>50</v>
      </c>
      <c r="I85" s="105">
        <v>40</v>
      </c>
      <c r="J85" s="105">
        <v>50</v>
      </c>
      <c r="K85" s="105">
        <v>70</v>
      </c>
      <c r="L85" s="105">
        <v>60</v>
      </c>
      <c r="M85" s="105">
        <v>50</v>
      </c>
      <c r="N85" s="105">
        <v>40</v>
      </c>
      <c r="O85" s="106">
        <v>40</v>
      </c>
      <c r="P85" s="107">
        <v>50</v>
      </c>
      <c r="Q85" s="107">
        <f>SUM(E85:P85)</f>
        <v>570</v>
      </c>
      <c r="R85" s="180">
        <f>SUM(E86:P86)</f>
        <v>0</v>
      </c>
      <c r="U85" s="42"/>
    </row>
    <row r="86" spans="2:21" ht="13.5" customHeight="1">
      <c r="B86" s="175"/>
      <c r="C86" s="177"/>
      <c r="D86" s="179"/>
      <c r="E86" s="63">
        <f>INT(IF(E85=0,$R$14,($R$8+IF(AND(E85&lt;=120),E85*$R$11,IF(AND(E85&lt;=300),120*$R$11+(E85-120)*$R$12,120*$R$11+180*$R$12+(E85-300)*$R$13)))))</f>
        <v>0</v>
      </c>
      <c r="F86" s="63">
        <f t="shared" ref="F86" si="211">INT(IF(F85=0,$R$14,($R$8+IF(AND(F85&lt;=120),F85*$R$11,IF(AND(F85&lt;=300),120*$R$11+(F85-120)*$R$12,120*$R$11+180*$R$12+(F85-300)*$R$13)))))</f>
        <v>0</v>
      </c>
      <c r="G86" s="63">
        <f t="shared" ref="G86" si="212">INT(IF(G85=0,$R$14,($R$8+IF(AND(G85&lt;=120),G85*$R$11,IF(AND(G85&lt;=300),120*$R$11+(G85-120)*$R$12,120*$R$11+180*$R$12+(G85-300)*$R$13)))))</f>
        <v>0</v>
      </c>
      <c r="H86" s="63">
        <f t="shared" ref="H86" si="213">INT(IF(H85=0,$R$14,($R$8+IF(AND(H85&lt;=120),H85*$R$11,IF(AND(H85&lt;=300),120*$R$11+(H85-120)*$R$12,120*$R$11+180*$R$12+(H85-300)*$R$13)))))</f>
        <v>0</v>
      </c>
      <c r="I86" s="63">
        <f t="shared" ref="I86" si="214">INT(IF(I85=0,$R$14,($R$8+IF(AND(I85&lt;=120),I85*$R$11,IF(AND(I85&lt;=300),120*$R$11+(I85-120)*$R$12,120*$R$11+180*$R$12+(I85-300)*$R$13)))))</f>
        <v>0</v>
      </c>
      <c r="J86" s="63">
        <f t="shared" ref="J86" si="215">INT(IF(J85=0,$R$14,($R$8+IF(AND(J85&lt;=120),J85*$R$11,IF(AND(J85&lt;=300),120*$R$11+(J85-120)*$R$12,120*$R$11+180*$R$12+(J85-300)*$R$13)))))</f>
        <v>0</v>
      </c>
      <c r="K86" s="63">
        <f t="shared" ref="K86" si="216">INT(IF(K85=0,$R$14,($R$8+IF(AND(K85&lt;=120),K85*$R$11,IF(AND(K85&lt;=300),120*$R$11+(K85-120)*$R$12,120*$R$11+180*$R$12+(K85-300)*$R$13)))))</f>
        <v>0</v>
      </c>
      <c r="L86" s="63">
        <f t="shared" ref="L86" si="217">INT(IF(L85=0,$R$14,($R$8+IF(AND(L85&lt;=120),L85*$R$11,IF(AND(L85&lt;=300),120*$R$11+(L85-120)*$R$12,120*$R$11+180*$R$12+(L85-300)*$R$13)))))</f>
        <v>0</v>
      </c>
      <c r="M86" s="63">
        <f t="shared" ref="M86" si="218">INT(IF(M85=0,$R$14,($R$8+IF(AND(M85&lt;=120),M85*$R$11,IF(AND(M85&lt;=300),120*$R$11+(M85-120)*$R$12,120*$R$11+180*$R$12+(M85-300)*$R$13)))))</f>
        <v>0</v>
      </c>
      <c r="N86" s="63">
        <f t="shared" ref="N86" si="219">INT(IF(N85=0,$R$14,($R$8+IF(AND(N85&lt;=120),N85*$R$11,IF(AND(N85&lt;=300),120*$R$11+(N85-120)*$R$12,120*$R$11+180*$R$12+(N85-300)*$R$13)))))</f>
        <v>0</v>
      </c>
      <c r="O86" s="63">
        <f t="shared" ref="O86" si="220">INT(IF(O85=0,$R$14,($R$8+IF(AND(O85&lt;=120),O85*$R$11,IF(AND(O85&lt;=300),120*$R$11+(O85-120)*$R$12,120*$R$11+180*$R$12+(O85-300)*$R$13)))))</f>
        <v>0</v>
      </c>
      <c r="P86" s="63">
        <f t="shared" ref="P86" si="221">INT(IF(P85=0,$R$14,($R$8+IF(AND(P85&lt;=120),P85*$R$11,IF(AND(P85&lt;=300),120*$R$11+(P85-120)*$R$12,120*$R$11+180*$R$12+(P85-300)*$R$13)))))</f>
        <v>0</v>
      </c>
      <c r="Q86" s="110"/>
      <c r="R86" s="181"/>
      <c r="U86" s="42"/>
    </row>
    <row r="87" spans="2:21" ht="13.5" customHeight="1">
      <c r="B87" s="174">
        <v>23</v>
      </c>
      <c r="C87" s="176" t="s">
        <v>185</v>
      </c>
      <c r="D87" s="178" t="s">
        <v>186</v>
      </c>
      <c r="E87" s="104">
        <v>170</v>
      </c>
      <c r="F87" s="105">
        <v>130</v>
      </c>
      <c r="G87" s="105">
        <v>140</v>
      </c>
      <c r="H87" s="105">
        <v>130</v>
      </c>
      <c r="I87" s="105">
        <v>130</v>
      </c>
      <c r="J87" s="105">
        <v>130</v>
      </c>
      <c r="K87" s="105">
        <v>160</v>
      </c>
      <c r="L87" s="105">
        <v>130</v>
      </c>
      <c r="M87" s="105">
        <v>140</v>
      </c>
      <c r="N87" s="105">
        <v>140</v>
      </c>
      <c r="O87" s="106">
        <v>120</v>
      </c>
      <c r="P87" s="107">
        <v>180</v>
      </c>
      <c r="Q87" s="107">
        <f>SUM(E87:P87)</f>
        <v>1700</v>
      </c>
      <c r="R87" s="180">
        <f>SUM(E88:P88)</f>
        <v>0</v>
      </c>
      <c r="U87" s="42"/>
    </row>
    <row r="88" spans="2:21" ht="13.5" customHeight="1">
      <c r="B88" s="175"/>
      <c r="C88" s="177"/>
      <c r="D88" s="179"/>
      <c r="E88" s="63">
        <f>INT(IF(E87=0,$R$10/2,($R$10+IF(AND(E87&lt;=120),E87*$R$11,IF(AND(E87&lt;=300),120*$R$11+(E87-120)*$R$12,120*$R$11+180*$R$12+(E87-300)*$R$13)))))</f>
        <v>0</v>
      </c>
      <c r="F88" s="63">
        <f t="shared" ref="F88:P88" si="222">INT(IF(F87=0,$R$10/2,($R$10+IF(AND(F87&lt;=120),F87*$R$11,IF(AND(F87&lt;=300),120*$R$11+(F87-120)*$R$12,120*$R$11+180*$R$12+(F87-300)*$R$13)))))</f>
        <v>0</v>
      </c>
      <c r="G88" s="63">
        <f t="shared" si="222"/>
        <v>0</v>
      </c>
      <c r="H88" s="63">
        <f t="shared" si="222"/>
        <v>0</v>
      </c>
      <c r="I88" s="63">
        <f t="shared" si="222"/>
        <v>0</v>
      </c>
      <c r="J88" s="63">
        <f t="shared" si="222"/>
        <v>0</v>
      </c>
      <c r="K88" s="63">
        <f t="shared" si="222"/>
        <v>0</v>
      </c>
      <c r="L88" s="63">
        <f t="shared" si="222"/>
        <v>0</v>
      </c>
      <c r="M88" s="63">
        <f t="shared" si="222"/>
        <v>0</v>
      </c>
      <c r="N88" s="63">
        <f t="shared" si="222"/>
        <v>0</v>
      </c>
      <c r="O88" s="63">
        <f t="shared" si="222"/>
        <v>0</v>
      </c>
      <c r="P88" s="63">
        <f t="shared" si="222"/>
        <v>0</v>
      </c>
      <c r="Q88" s="110"/>
      <c r="R88" s="181"/>
      <c r="U88" s="42"/>
    </row>
    <row r="89" spans="2:21" ht="13.5" customHeight="1">
      <c r="B89" s="174">
        <v>24</v>
      </c>
      <c r="C89" s="176" t="s">
        <v>187</v>
      </c>
      <c r="D89" s="178" t="s">
        <v>186</v>
      </c>
      <c r="E89" s="104">
        <v>140</v>
      </c>
      <c r="F89" s="105">
        <v>130</v>
      </c>
      <c r="G89" s="105">
        <v>120</v>
      </c>
      <c r="H89" s="105">
        <v>110</v>
      </c>
      <c r="I89" s="105">
        <v>90</v>
      </c>
      <c r="J89" s="105">
        <v>90</v>
      </c>
      <c r="K89" s="105">
        <v>110</v>
      </c>
      <c r="L89" s="105">
        <v>90</v>
      </c>
      <c r="M89" s="105">
        <v>90</v>
      </c>
      <c r="N89" s="105">
        <v>140</v>
      </c>
      <c r="O89" s="106">
        <v>130</v>
      </c>
      <c r="P89" s="107">
        <v>160</v>
      </c>
      <c r="Q89" s="107">
        <f>SUM(E89:P89)</f>
        <v>1400</v>
      </c>
      <c r="R89" s="180">
        <f>SUM(E90:P90)</f>
        <v>0</v>
      </c>
      <c r="U89" s="42"/>
    </row>
    <row r="90" spans="2:21" ht="13.5" customHeight="1">
      <c r="B90" s="175"/>
      <c r="C90" s="177"/>
      <c r="D90" s="179"/>
      <c r="E90" s="63">
        <f>INT(IF(E89=0,$R$10/2,($R$10+IF(AND(E89&lt;=120),E89*$R$11,IF(AND(E89&lt;=300),120*$R$11+(E89-120)*$R$12,120*$R$11+180*$R$12+(E89-300)*$R$13)))))</f>
        <v>0</v>
      </c>
      <c r="F90" s="63">
        <f t="shared" ref="F90" si="223">INT(IF(F89=0,$R$10/2,($R$10+IF(AND(F89&lt;=120),F89*$R$11,IF(AND(F89&lt;=300),120*$R$11+(F89-120)*$R$12,120*$R$11+180*$R$12+(F89-300)*$R$13)))))</f>
        <v>0</v>
      </c>
      <c r="G90" s="63">
        <f t="shared" ref="G90" si="224">INT(IF(G89=0,$R$10/2,($R$10+IF(AND(G89&lt;=120),G89*$R$11,IF(AND(G89&lt;=300),120*$R$11+(G89-120)*$R$12,120*$R$11+180*$R$12+(G89-300)*$R$13)))))</f>
        <v>0</v>
      </c>
      <c r="H90" s="63">
        <f t="shared" ref="H90" si="225">INT(IF(H89=0,$R$10/2,($R$10+IF(AND(H89&lt;=120),H89*$R$11,IF(AND(H89&lt;=300),120*$R$11+(H89-120)*$R$12,120*$R$11+180*$R$12+(H89-300)*$R$13)))))</f>
        <v>0</v>
      </c>
      <c r="I90" s="63">
        <f t="shared" ref="I90" si="226">INT(IF(I89=0,$R$10/2,($R$10+IF(AND(I89&lt;=120),I89*$R$11,IF(AND(I89&lt;=300),120*$R$11+(I89-120)*$R$12,120*$R$11+180*$R$12+(I89-300)*$R$13)))))</f>
        <v>0</v>
      </c>
      <c r="J90" s="63">
        <f t="shared" ref="J90" si="227">INT(IF(J89=0,$R$10/2,($R$10+IF(AND(J89&lt;=120),J89*$R$11,IF(AND(J89&lt;=300),120*$R$11+(J89-120)*$R$12,120*$R$11+180*$R$12+(J89-300)*$R$13)))))</f>
        <v>0</v>
      </c>
      <c r="K90" s="63">
        <f t="shared" ref="K90" si="228">INT(IF(K89=0,$R$10/2,($R$10+IF(AND(K89&lt;=120),K89*$R$11,IF(AND(K89&lt;=300),120*$R$11+(K89-120)*$R$12,120*$R$11+180*$R$12+(K89-300)*$R$13)))))</f>
        <v>0</v>
      </c>
      <c r="L90" s="63">
        <f t="shared" ref="L90" si="229">INT(IF(L89=0,$R$10/2,($R$10+IF(AND(L89&lt;=120),L89*$R$11,IF(AND(L89&lt;=300),120*$R$11+(L89-120)*$R$12,120*$R$11+180*$R$12+(L89-300)*$R$13)))))</f>
        <v>0</v>
      </c>
      <c r="M90" s="63">
        <f t="shared" ref="M90" si="230">INT(IF(M89=0,$R$10/2,($R$10+IF(AND(M89&lt;=120),M89*$R$11,IF(AND(M89&lt;=300),120*$R$11+(M89-120)*$R$12,120*$R$11+180*$R$12+(M89-300)*$R$13)))))</f>
        <v>0</v>
      </c>
      <c r="N90" s="63">
        <f t="shared" ref="N90" si="231">INT(IF(N89=0,$R$10/2,($R$10+IF(AND(N89&lt;=120),N89*$R$11,IF(AND(N89&lt;=300),120*$R$11+(N89-120)*$R$12,120*$R$11+180*$R$12+(N89-300)*$R$13)))))</f>
        <v>0</v>
      </c>
      <c r="O90" s="63">
        <f t="shared" ref="O90" si="232">INT(IF(O89=0,$R$10/2,($R$10+IF(AND(O89&lt;=120),O89*$R$11,IF(AND(O89&lt;=300),120*$R$11+(O89-120)*$R$12,120*$R$11+180*$R$12+(O89-300)*$R$13)))))</f>
        <v>0</v>
      </c>
      <c r="P90" s="63">
        <f t="shared" ref="P90" si="233">INT(IF(P89=0,$R$10/2,($R$10+IF(AND(P89&lt;=120),P89*$R$11,IF(AND(P89&lt;=300),120*$R$11+(P89-120)*$R$12,120*$R$11+180*$R$12+(P89-300)*$R$13)))))</f>
        <v>0</v>
      </c>
      <c r="Q90" s="110"/>
      <c r="R90" s="181"/>
      <c r="U90" s="42"/>
    </row>
    <row r="91" spans="2:21" ht="13.5" customHeight="1">
      <c r="B91" s="174">
        <v>25</v>
      </c>
      <c r="C91" s="176" t="s">
        <v>188</v>
      </c>
      <c r="D91" s="178" t="s">
        <v>103</v>
      </c>
      <c r="E91" s="120">
        <v>0</v>
      </c>
      <c r="F91" s="121">
        <v>0</v>
      </c>
      <c r="G91" s="121">
        <v>0</v>
      </c>
      <c r="H91" s="121">
        <v>0</v>
      </c>
      <c r="I91" s="121">
        <v>0</v>
      </c>
      <c r="J91" s="121">
        <v>0</v>
      </c>
      <c r="K91" s="121">
        <v>0</v>
      </c>
      <c r="L91" s="121">
        <v>0</v>
      </c>
      <c r="M91" s="121">
        <v>0</v>
      </c>
      <c r="N91" s="121">
        <v>0</v>
      </c>
      <c r="O91" s="122">
        <v>0</v>
      </c>
      <c r="P91" s="122">
        <v>0</v>
      </c>
      <c r="Q91" s="122">
        <f>SUM(E91:P91)</f>
        <v>0</v>
      </c>
      <c r="R91" s="180">
        <f>SUM(E92:P92)</f>
        <v>0</v>
      </c>
      <c r="U91" s="42"/>
    </row>
    <row r="92" spans="2:21" ht="13.5" customHeight="1">
      <c r="B92" s="175"/>
      <c r="C92" s="177"/>
      <c r="D92" s="179"/>
      <c r="E92" s="63">
        <f>INT(IF(E91=0,$R$14,($R$8+IF(AND(E91&lt;=120),E91*$R$11,IF(AND(E91&lt;=300),120*$R$11+(E91-120)*$R$12,120*$R$11+180*$R$12+(E91-300)*$R$13)))))</f>
        <v>0</v>
      </c>
      <c r="F92" s="63">
        <f t="shared" ref="F92" si="234">INT(IF(F91=0,$R$14,($R$8+IF(AND(F91&lt;=120),F91*$R$11,IF(AND(F91&lt;=300),120*$R$11+(F91-120)*$R$12,120*$R$11+180*$R$12+(F91-300)*$R$13)))))</f>
        <v>0</v>
      </c>
      <c r="G92" s="63">
        <f t="shared" ref="G92" si="235">INT(IF(G91=0,$R$14,($R$8+IF(AND(G91&lt;=120),G91*$R$11,IF(AND(G91&lt;=300),120*$R$11+(G91-120)*$R$12,120*$R$11+180*$R$12+(G91-300)*$R$13)))))</f>
        <v>0</v>
      </c>
      <c r="H92" s="63">
        <f t="shared" ref="H92" si="236">INT(IF(H91=0,$R$14,($R$8+IF(AND(H91&lt;=120),H91*$R$11,IF(AND(H91&lt;=300),120*$R$11+(H91-120)*$R$12,120*$R$11+180*$R$12+(H91-300)*$R$13)))))</f>
        <v>0</v>
      </c>
      <c r="I92" s="63">
        <f t="shared" ref="I92" si="237">INT(IF(I91=0,$R$14,($R$8+IF(AND(I91&lt;=120),I91*$R$11,IF(AND(I91&lt;=300),120*$R$11+(I91-120)*$R$12,120*$R$11+180*$R$12+(I91-300)*$R$13)))))</f>
        <v>0</v>
      </c>
      <c r="J92" s="63">
        <f t="shared" ref="J92" si="238">INT(IF(J91=0,$R$14,($R$8+IF(AND(J91&lt;=120),J91*$R$11,IF(AND(J91&lt;=300),120*$R$11+(J91-120)*$R$12,120*$R$11+180*$R$12+(J91-300)*$R$13)))))</f>
        <v>0</v>
      </c>
      <c r="K92" s="63">
        <f t="shared" ref="K92" si="239">INT(IF(K91=0,$R$14,($R$8+IF(AND(K91&lt;=120),K91*$R$11,IF(AND(K91&lt;=300),120*$R$11+(K91-120)*$R$12,120*$R$11+180*$R$12+(K91-300)*$R$13)))))</f>
        <v>0</v>
      </c>
      <c r="L92" s="63">
        <f t="shared" ref="L92" si="240">INT(IF(L91=0,$R$14,($R$8+IF(AND(L91&lt;=120),L91*$R$11,IF(AND(L91&lt;=300),120*$R$11+(L91-120)*$R$12,120*$R$11+180*$R$12+(L91-300)*$R$13)))))</f>
        <v>0</v>
      </c>
      <c r="M92" s="63">
        <f t="shared" ref="M92" si="241">INT(IF(M91=0,$R$14,($R$8+IF(AND(M91&lt;=120),M91*$R$11,IF(AND(M91&lt;=300),120*$R$11+(M91-120)*$R$12,120*$R$11+180*$R$12+(M91-300)*$R$13)))))</f>
        <v>0</v>
      </c>
      <c r="N92" s="63">
        <f t="shared" ref="N92" si="242">INT(IF(N91=0,$R$14,($R$8+IF(AND(N91&lt;=120),N91*$R$11,IF(AND(N91&lt;=300),120*$R$11+(N91-120)*$R$12,120*$R$11+180*$R$12+(N91-300)*$R$13)))))</f>
        <v>0</v>
      </c>
      <c r="O92" s="63">
        <f t="shared" ref="O92" si="243">INT(IF(O91=0,$R$14,($R$8+IF(AND(O91&lt;=120),O91*$R$11,IF(AND(O91&lt;=300),120*$R$11+(O91-120)*$R$12,120*$R$11+180*$R$12+(O91-300)*$R$13)))))</f>
        <v>0</v>
      </c>
      <c r="P92" s="63">
        <f t="shared" ref="P92" si="244">INT(IF(P91=0,$R$14,($R$8+IF(AND(P91&lt;=120),P91*$R$11,IF(AND(P91&lt;=300),120*$R$11+(P91-120)*$R$12,120*$R$11+180*$R$12+(P91-300)*$R$13)))))</f>
        <v>0</v>
      </c>
      <c r="Q92" s="110"/>
      <c r="R92" s="181"/>
      <c r="U92" s="42"/>
    </row>
    <row r="93" spans="2:21" ht="13.5" customHeight="1">
      <c r="B93" s="174">
        <v>26</v>
      </c>
      <c r="C93" s="176" t="s">
        <v>189</v>
      </c>
      <c r="D93" s="178" t="s">
        <v>103</v>
      </c>
      <c r="E93" s="120">
        <v>0</v>
      </c>
      <c r="F93" s="121">
        <v>0</v>
      </c>
      <c r="G93" s="121">
        <v>0</v>
      </c>
      <c r="H93" s="121">
        <v>0</v>
      </c>
      <c r="I93" s="121">
        <v>0</v>
      </c>
      <c r="J93" s="121">
        <v>0</v>
      </c>
      <c r="K93" s="121">
        <v>0</v>
      </c>
      <c r="L93" s="121">
        <v>0</v>
      </c>
      <c r="M93" s="121">
        <v>0</v>
      </c>
      <c r="N93" s="121">
        <v>0</v>
      </c>
      <c r="O93" s="122">
        <v>0</v>
      </c>
      <c r="P93" s="122">
        <v>0</v>
      </c>
      <c r="Q93" s="122">
        <f>SUM(E93:P93)</f>
        <v>0</v>
      </c>
      <c r="R93" s="180">
        <f>SUM(E94:P94)</f>
        <v>0</v>
      </c>
      <c r="U93" s="42"/>
    </row>
    <row r="94" spans="2:21" ht="13.5" customHeight="1">
      <c r="B94" s="175"/>
      <c r="C94" s="177"/>
      <c r="D94" s="179"/>
      <c r="E94" s="63">
        <f>INT(IF(E93=0,$R$14,($R$8+IF(AND(E93&lt;=120),E93*$R$11,IF(AND(E93&lt;=300),120*$R$11+(E93-120)*$R$12,120*$R$11+180*$R$12+(E93-300)*$R$13)))))</f>
        <v>0</v>
      </c>
      <c r="F94" s="63">
        <f t="shared" ref="F94" si="245">INT(IF(F93=0,$R$14,($R$8+IF(AND(F93&lt;=120),F93*$R$11,IF(AND(F93&lt;=300),120*$R$11+(F93-120)*$R$12,120*$R$11+180*$R$12+(F93-300)*$R$13)))))</f>
        <v>0</v>
      </c>
      <c r="G94" s="63">
        <f t="shared" ref="G94" si="246">INT(IF(G93=0,$R$14,($R$8+IF(AND(G93&lt;=120),G93*$R$11,IF(AND(G93&lt;=300),120*$R$11+(G93-120)*$R$12,120*$R$11+180*$R$12+(G93-300)*$R$13)))))</f>
        <v>0</v>
      </c>
      <c r="H94" s="63">
        <f t="shared" ref="H94" si="247">INT(IF(H93=0,$R$14,($R$8+IF(AND(H93&lt;=120),H93*$R$11,IF(AND(H93&lt;=300),120*$R$11+(H93-120)*$R$12,120*$R$11+180*$R$12+(H93-300)*$R$13)))))</f>
        <v>0</v>
      </c>
      <c r="I94" s="63">
        <f t="shared" ref="I94" si="248">INT(IF(I93=0,$R$14,($R$8+IF(AND(I93&lt;=120),I93*$R$11,IF(AND(I93&lt;=300),120*$R$11+(I93-120)*$R$12,120*$R$11+180*$R$12+(I93-300)*$R$13)))))</f>
        <v>0</v>
      </c>
      <c r="J94" s="63">
        <f t="shared" ref="J94" si="249">INT(IF(J93=0,$R$14,($R$8+IF(AND(J93&lt;=120),J93*$R$11,IF(AND(J93&lt;=300),120*$R$11+(J93-120)*$R$12,120*$R$11+180*$R$12+(J93-300)*$R$13)))))</f>
        <v>0</v>
      </c>
      <c r="K94" s="63">
        <f t="shared" ref="K94" si="250">INT(IF(K93=0,$R$14,($R$8+IF(AND(K93&lt;=120),K93*$R$11,IF(AND(K93&lt;=300),120*$R$11+(K93-120)*$R$12,120*$R$11+180*$R$12+(K93-300)*$R$13)))))</f>
        <v>0</v>
      </c>
      <c r="L94" s="63">
        <f t="shared" ref="L94" si="251">INT(IF(L93=0,$R$14,($R$8+IF(AND(L93&lt;=120),L93*$R$11,IF(AND(L93&lt;=300),120*$R$11+(L93-120)*$R$12,120*$R$11+180*$R$12+(L93-300)*$R$13)))))</f>
        <v>0</v>
      </c>
      <c r="M94" s="63">
        <f t="shared" ref="M94" si="252">INT(IF(M93=0,$R$14,($R$8+IF(AND(M93&lt;=120),M93*$R$11,IF(AND(M93&lt;=300),120*$R$11+(M93-120)*$R$12,120*$R$11+180*$R$12+(M93-300)*$R$13)))))</f>
        <v>0</v>
      </c>
      <c r="N94" s="63">
        <f t="shared" ref="N94" si="253">INT(IF(N93=0,$R$14,($R$8+IF(AND(N93&lt;=120),N93*$R$11,IF(AND(N93&lt;=300),120*$R$11+(N93-120)*$R$12,120*$R$11+180*$R$12+(N93-300)*$R$13)))))</f>
        <v>0</v>
      </c>
      <c r="O94" s="63">
        <f t="shared" ref="O94" si="254">INT(IF(O93=0,$R$14,($R$8+IF(AND(O93&lt;=120),O93*$R$11,IF(AND(O93&lt;=300),120*$R$11+(O93-120)*$R$12,120*$R$11+180*$R$12+(O93-300)*$R$13)))))</f>
        <v>0</v>
      </c>
      <c r="P94" s="63">
        <f t="shared" ref="P94" si="255">INT(IF(P93=0,$R$14,($R$8+IF(AND(P93&lt;=120),P93*$R$11,IF(AND(P93&lt;=300),120*$R$11+(P93-120)*$R$12,120*$R$11+180*$R$12+(P93-300)*$R$13)))))</f>
        <v>0</v>
      </c>
      <c r="Q94" s="110"/>
      <c r="R94" s="181"/>
      <c r="U94" s="42"/>
    </row>
    <row r="95" spans="2:21" ht="13.5" customHeight="1">
      <c r="B95" s="174">
        <v>27</v>
      </c>
      <c r="C95" s="176" t="s">
        <v>190</v>
      </c>
      <c r="D95" s="178" t="s">
        <v>186</v>
      </c>
      <c r="E95" s="104">
        <v>130</v>
      </c>
      <c r="F95" s="105">
        <v>120</v>
      </c>
      <c r="G95" s="105">
        <v>150</v>
      </c>
      <c r="H95" s="105">
        <v>150</v>
      </c>
      <c r="I95" s="105">
        <v>120</v>
      </c>
      <c r="J95" s="105">
        <v>130</v>
      </c>
      <c r="K95" s="105">
        <v>190</v>
      </c>
      <c r="L95" s="105">
        <v>250</v>
      </c>
      <c r="M95" s="105">
        <v>240</v>
      </c>
      <c r="N95" s="105">
        <v>300</v>
      </c>
      <c r="O95" s="106">
        <v>160</v>
      </c>
      <c r="P95" s="107">
        <v>160</v>
      </c>
      <c r="Q95" s="107">
        <f>SUM(E95:P95)</f>
        <v>2100</v>
      </c>
      <c r="R95" s="180">
        <f>SUM(E96:P96)</f>
        <v>0</v>
      </c>
      <c r="U95" s="42"/>
    </row>
    <row r="96" spans="2:21" ht="13.5" customHeight="1">
      <c r="B96" s="175"/>
      <c r="C96" s="177"/>
      <c r="D96" s="179"/>
      <c r="E96" s="63">
        <f>INT(IF(E95=0,$R$10/2,($R$10+IF(AND(E95&lt;=120),E95*$R$11,IF(AND(E95&lt;=300),120*$R$11+(E95-120)*$R$12,120*$R$11+180*$R$12+(E95-300)*$R$13)))))</f>
        <v>0</v>
      </c>
      <c r="F96" s="63">
        <f t="shared" ref="F96" si="256">INT(IF(F95=0,$R$10/2,($R$10+IF(AND(F95&lt;=120),F95*$R$11,IF(AND(F95&lt;=300),120*$R$11+(F95-120)*$R$12,120*$R$11+180*$R$12+(F95-300)*$R$13)))))</f>
        <v>0</v>
      </c>
      <c r="G96" s="63">
        <f t="shared" ref="G96" si="257">INT(IF(G95=0,$R$10/2,($R$10+IF(AND(G95&lt;=120),G95*$R$11,IF(AND(G95&lt;=300),120*$R$11+(G95-120)*$R$12,120*$R$11+180*$R$12+(G95-300)*$R$13)))))</f>
        <v>0</v>
      </c>
      <c r="H96" s="63">
        <f t="shared" ref="H96" si="258">INT(IF(H95=0,$R$10/2,($R$10+IF(AND(H95&lt;=120),H95*$R$11,IF(AND(H95&lt;=300),120*$R$11+(H95-120)*$R$12,120*$R$11+180*$R$12+(H95-300)*$R$13)))))</f>
        <v>0</v>
      </c>
      <c r="I96" s="63">
        <f t="shared" ref="I96" si="259">INT(IF(I95=0,$R$10/2,($R$10+IF(AND(I95&lt;=120),I95*$R$11,IF(AND(I95&lt;=300),120*$R$11+(I95-120)*$R$12,120*$R$11+180*$R$12+(I95-300)*$R$13)))))</f>
        <v>0</v>
      </c>
      <c r="J96" s="63">
        <f t="shared" ref="J96" si="260">INT(IF(J95=0,$R$10/2,($R$10+IF(AND(J95&lt;=120),J95*$R$11,IF(AND(J95&lt;=300),120*$R$11+(J95-120)*$R$12,120*$R$11+180*$R$12+(J95-300)*$R$13)))))</f>
        <v>0</v>
      </c>
      <c r="K96" s="63">
        <f t="shared" ref="K96" si="261">INT(IF(K95=0,$R$10/2,($R$10+IF(AND(K95&lt;=120),K95*$R$11,IF(AND(K95&lt;=300),120*$R$11+(K95-120)*$R$12,120*$R$11+180*$R$12+(K95-300)*$R$13)))))</f>
        <v>0</v>
      </c>
      <c r="L96" s="63">
        <f t="shared" ref="L96" si="262">INT(IF(L95=0,$R$10/2,($R$10+IF(AND(L95&lt;=120),L95*$R$11,IF(AND(L95&lt;=300),120*$R$11+(L95-120)*$R$12,120*$R$11+180*$R$12+(L95-300)*$R$13)))))</f>
        <v>0</v>
      </c>
      <c r="M96" s="63">
        <f t="shared" ref="M96" si="263">INT(IF(M95=0,$R$10/2,($R$10+IF(AND(M95&lt;=120),M95*$R$11,IF(AND(M95&lt;=300),120*$R$11+(M95-120)*$R$12,120*$R$11+180*$R$12+(M95-300)*$R$13)))))</f>
        <v>0</v>
      </c>
      <c r="N96" s="63">
        <f t="shared" ref="N96" si="264">INT(IF(N95=0,$R$10/2,($R$10+IF(AND(N95&lt;=120),N95*$R$11,IF(AND(N95&lt;=300),120*$R$11+(N95-120)*$R$12,120*$R$11+180*$R$12+(N95-300)*$R$13)))))</f>
        <v>0</v>
      </c>
      <c r="O96" s="63">
        <f t="shared" ref="O96" si="265">INT(IF(O95=0,$R$10/2,($R$10+IF(AND(O95&lt;=120),O95*$R$11,IF(AND(O95&lt;=300),120*$R$11+(O95-120)*$R$12,120*$R$11+180*$R$12+(O95-300)*$R$13)))))</f>
        <v>0</v>
      </c>
      <c r="P96" s="63">
        <f t="shared" ref="P96" si="266">INT(IF(P95=0,$R$10/2,($R$10+IF(AND(P95&lt;=120),P95*$R$11,IF(AND(P95&lt;=300),120*$R$11+(P95-120)*$R$12,120*$R$11+180*$R$12+(P95-300)*$R$13)))))</f>
        <v>0</v>
      </c>
      <c r="Q96" s="110"/>
      <c r="R96" s="181"/>
      <c r="U96" s="42"/>
    </row>
    <row r="97" spans="2:21" ht="13.5" customHeight="1">
      <c r="B97" s="174"/>
      <c r="C97" s="213" t="s">
        <v>167</v>
      </c>
      <c r="D97" s="214"/>
      <c r="E97" s="215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107">
        <f>SUM(Q43:Q96)</f>
        <v>21990</v>
      </c>
      <c r="R97" s="180">
        <f>SUM(R43:R96)</f>
        <v>0</v>
      </c>
      <c r="U97" s="42"/>
    </row>
    <row r="98" spans="2:21" ht="13.5" customHeight="1">
      <c r="B98" s="185"/>
      <c r="C98" s="187"/>
      <c r="D98" s="189"/>
      <c r="E98" s="191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10"/>
      <c r="R98" s="233"/>
      <c r="U98" s="42"/>
    </row>
    <row r="99" spans="2:21" ht="13.5" customHeight="1">
      <c r="B99" s="111"/>
      <c r="C99" s="111"/>
      <c r="D99" s="111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12"/>
      <c r="R99" s="113"/>
      <c r="U99" s="42"/>
    </row>
    <row r="100" spans="2:21" ht="13.5" customHeight="1">
      <c r="B100" s="101" t="s">
        <v>175</v>
      </c>
      <c r="C100" s="115"/>
      <c r="D100" s="115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7"/>
      <c r="R100" s="118"/>
      <c r="U100" s="42"/>
    </row>
    <row r="101" spans="2:21" ht="13.5" customHeight="1">
      <c r="B101" s="195" t="s">
        <v>162</v>
      </c>
      <c r="C101" s="198" t="s">
        <v>163</v>
      </c>
      <c r="D101" s="210" t="s">
        <v>164</v>
      </c>
      <c r="E101" s="201" t="s">
        <v>111</v>
      </c>
      <c r="F101" s="201"/>
      <c r="G101" s="201"/>
      <c r="H101" s="201"/>
      <c r="I101" s="201"/>
      <c r="J101" s="201"/>
      <c r="K101" s="201"/>
      <c r="L101" s="201"/>
      <c r="M101" s="201"/>
      <c r="N101" s="201"/>
      <c r="O101" s="202"/>
      <c r="P101" s="202"/>
      <c r="Q101" s="203"/>
      <c r="R101" s="204" t="s">
        <v>157</v>
      </c>
      <c r="U101" s="42"/>
    </row>
    <row r="102" spans="2:21" ht="13.5" customHeight="1">
      <c r="B102" s="196"/>
      <c r="C102" s="199"/>
      <c r="D102" s="211"/>
      <c r="E102" s="207" t="s">
        <v>112</v>
      </c>
      <c r="F102" s="207"/>
      <c r="G102" s="207"/>
      <c r="H102" s="207"/>
      <c r="I102" s="207"/>
      <c r="J102" s="207"/>
      <c r="K102" s="207"/>
      <c r="L102" s="207"/>
      <c r="M102" s="207"/>
      <c r="N102" s="207"/>
      <c r="O102" s="208"/>
      <c r="P102" s="208"/>
      <c r="Q102" s="209"/>
      <c r="R102" s="205"/>
      <c r="U102" s="42"/>
    </row>
    <row r="103" spans="2:21" ht="13.5" customHeight="1">
      <c r="B103" s="197"/>
      <c r="C103" s="200"/>
      <c r="D103" s="212"/>
      <c r="E103" s="103" t="s">
        <v>200</v>
      </c>
      <c r="F103" s="103" t="s">
        <v>201</v>
      </c>
      <c r="G103" s="103" t="s">
        <v>174</v>
      </c>
      <c r="H103" s="103" t="s">
        <v>87</v>
      </c>
      <c r="I103" s="103" t="s">
        <v>88</v>
      </c>
      <c r="J103" s="103" t="s">
        <v>89</v>
      </c>
      <c r="K103" s="103" t="s">
        <v>90</v>
      </c>
      <c r="L103" s="103" t="s">
        <v>91</v>
      </c>
      <c r="M103" s="103" t="s">
        <v>92</v>
      </c>
      <c r="N103" s="103" t="s">
        <v>93</v>
      </c>
      <c r="O103" s="103" t="s">
        <v>94</v>
      </c>
      <c r="P103" s="103" t="s">
        <v>95</v>
      </c>
      <c r="Q103" s="103" t="s">
        <v>96</v>
      </c>
      <c r="R103" s="206"/>
      <c r="U103" s="42"/>
    </row>
    <row r="104" spans="2:21" ht="13.5" customHeight="1">
      <c r="B104" s="174">
        <v>28</v>
      </c>
      <c r="C104" s="176" t="s">
        <v>173</v>
      </c>
      <c r="D104" s="178" t="s">
        <v>113</v>
      </c>
      <c r="E104" s="124">
        <v>10</v>
      </c>
      <c r="F104" s="125">
        <v>30</v>
      </c>
      <c r="G104" s="125">
        <v>40</v>
      </c>
      <c r="H104" s="125">
        <v>15</v>
      </c>
      <c r="I104" s="125">
        <v>20</v>
      </c>
      <c r="J104" s="125">
        <v>15</v>
      </c>
      <c r="K104" s="125">
        <v>70</v>
      </c>
      <c r="L104" s="125">
        <v>90</v>
      </c>
      <c r="M104" s="125">
        <v>60</v>
      </c>
      <c r="N104" s="125">
        <v>10</v>
      </c>
      <c r="O104" s="106">
        <v>20</v>
      </c>
      <c r="P104" s="106">
        <v>20</v>
      </c>
      <c r="Q104" s="107">
        <f>SUM(E104:P104)</f>
        <v>400</v>
      </c>
      <c r="R104" s="180">
        <f>SUM(E105:P105)</f>
        <v>0</v>
      </c>
      <c r="U104" s="42"/>
    </row>
    <row r="105" spans="2:21" ht="13.5" customHeight="1">
      <c r="B105" s="175"/>
      <c r="C105" s="177"/>
      <c r="D105" s="179"/>
      <c r="E105" s="63">
        <f>INT(($R$18*10+IF(AND(E104&lt;=120),E104*$R$19,IF(AND(E104&lt;=300),120*$R$19+(E104-120)*$R$20,120*$R$19+180*$R$20+(E104-300)*$R$21))))</f>
        <v>0</v>
      </c>
      <c r="F105" s="63">
        <f t="shared" ref="F105:P105" si="267">INT(($R$18*10+IF(AND(F104&lt;=120),F104*$R$19,IF(AND(F104&lt;=300),120*$R$19+(F104-120)*$R$20,120*$R$19+180*$R$20+(F104-300)*$R$21))))</f>
        <v>0</v>
      </c>
      <c r="G105" s="63">
        <f t="shared" si="267"/>
        <v>0</v>
      </c>
      <c r="H105" s="63">
        <f t="shared" si="267"/>
        <v>0</v>
      </c>
      <c r="I105" s="63">
        <f t="shared" si="267"/>
        <v>0</v>
      </c>
      <c r="J105" s="63">
        <f t="shared" si="267"/>
        <v>0</v>
      </c>
      <c r="K105" s="63">
        <f t="shared" si="267"/>
        <v>0</v>
      </c>
      <c r="L105" s="63">
        <f t="shared" si="267"/>
        <v>0</v>
      </c>
      <c r="M105" s="63">
        <f t="shared" si="267"/>
        <v>0</v>
      </c>
      <c r="N105" s="63">
        <f t="shared" si="267"/>
        <v>0</v>
      </c>
      <c r="O105" s="63">
        <f t="shared" si="267"/>
        <v>0</v>
      </c>
      <c r="P105" s="63">
        <f t="shared" si="267"/>
        <v>0</v>
      </c>
      <c r="Q105" s="110"/>
      <c r="R105" s="181"/>
      <c r="U105" s="42"/>
    </row>
    <row r="106" spans="2:21" ht="13.5" customHeight="1">
      <c r="B106" s="174"/>
      <c r="C106" s="213" t="s">
        <v>176</v>
      </c>
      <c r="D106" s="214"/>
      <c r="E106" s="215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107">
        <f>SUM(Q104:Q105)</f>
        <v>400</v>
      </c>
      <c r="R106" s="180">
        <f>SUM(R104)</f>
        <v>0</v>
      </c>
      <c r="U106" s="42"/>
    </row>
    <row r="107" spans="2:21" ht="13.5" customHeight="1">
      <c r="B107" s="185"/>
      <c r="C107" s="187"/>
      <c r="D107" s="189"/>
      <c r="E107" s="191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10"/>
      <c r="R107" s="233"/>
      <c r="U107" s="42"/>
    </row>
    <row r="108" spans="2:21" ht="13.5" customHeight="1">
      <c r="B108" s="111"/>
      <c r="C108" s="111"/>
      <c r="D108" s="111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12"/>
      <c r="R108" s="113"/>
      <c r="U108" s="42"/>
    </row>
    <row r="109" spans="2:21" ht="13.5" customHeight="1">
      <c r="B109" s="101" t="s">
        <v>54</v>
      </c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2"/>
      <c r="P109" s="102"/>
      <c r="Q109" s="101"/>
      <c r="R109" s="101"/>
      <c r="U109" s="42"/>
    </row>
    <row r="110" spans="2:21" ht="13.5" customHeight="1">
      <c r="B110" s="195" t="s">
        <v>13</v>
      </c>
      <c r="C110" s="198" t="s">
        <v>163</v>
      </c>
      <c r="D110" s="210" t="s">
        <v>164</v>
      </c>
      <c r="E110" s="201" t="s">
        <v>85</v>
      </c>
      <c r="F110" s="201"/>
      <c r="G110" s="201"/>
      <c r="H110" s="201"/>
      <c r="I110" s="201"/>
      <c r="J110" s="201"/>
      <c r="K110" s="201"/>
      <c r="L110" s="201"/>
      <c r="M110" s="201"/>
      <c r="N110" s="201"/>
      <c r="O110" s="202"/>
      <c r="P110" s="202"/>
      <c r="Q110" s="203"/>
      <c r="R110" s="204" t="s">
        <v>157</v>
      </c>
      <c r="U110" s="42"/>
    </row>
    <row r="111" spans="2:21" ht="13.5" customHeight="1">
      <c r="B111" s="196"/>
      <c r="C111" s="199"/>
      <c r="D111" s="211"/>
      <c r="E111" s="207" t="s">
        <v>86</v>
      </c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208"/>
      <c r="Q111" s="209"/>
      <c r="R111" s="205"/>
      <c r="U111" s="42"/>
    </row>
    <row r="112" spans="2:21" ht="13.5" customHeight="1">
      <c r="B112" s="197"/>
      <c r="C112" s="200"/>
      <c r="D112" s="212"/>
      <c r="E112" s="103" t="s">
        <v>200</v>
      </c>
      <c r="F112" s="103" t="s">
        <v>201</v>
      </c>
      <c r="G112" s="103" t="s">
        <v>174</v>
      </c>
      <c r="H112" s="103" t="s">
        <v>87</v>
      </c>
      <c r="I112" s="103" t="s">
        <v>88</v>
      </c>
      <c r="J112" s="103" t="s">
        <v>89</v>
      </c>
      <c r="K112" s="103" t="s">
        <v>90</v>
      </c>
      <c r="L112" s="103" t="s">
        <v>91</v>
      </c>
      <c r="M112" s="103" t="s">
        <v>92</v>
      </c>
      <c r="N112" s="103" t="s">
        <v>93</v>
      </c>
      <c r="O112" s="103" t="s">
        <v>94</v>
      </c>
      <c r="P112" s="103" t="s">
        <v>95</v>
      </c>
      <c r="Q112" s="103" t="s">
        <v>96</v>
      </c>
      <c r="R112" s="206"/>
      <c r="U112" s="42"/>
    </row>
    <row r="113" spans="2:21" ht="13.5" customHeight="1">
      <c r="B113" s="174">
        <v>29</v>
      </c>
      <c r="C113" s="176" t="s">
        <v>97</v>
      </c>
      <c r="D113" s="178" t="s">
        <v>98</v>
      </c>
      <c r="E113" s="104">
        <v>15</v>
      </c>
      <c r="F113" s="105">
        <v>15</v>
      </c>
      <c r="G113" s="105">
        <v>15</v>
      </c>
      <c r="H113" s="105">
        <v>20</v>
      </c>
      <c r="I113" s="105">
        <v>20</v>
      </c>
      <c r="J113" s="105">
        <v>20</v>
      </c>
      <c r="K113" s="105">
        <v>35</v>
      </c>
      <c r="L113" s="105">
        <v>25</v>
      </c>
      <c r="M113" s="105">
        <v>25</v>
      </c>
      <c r="N113" s="105">
        <v>15</v>
      </c>
      <c r="O113" s="106">
        <v>15</v>
      </c>
      <c r="P113" s="107">
        <v>20</v>
      </c>
      <c r="Q113" s="107">
        <f>SUM(E113:P113)</f>
        <v>240</v>
      </c>
      <c r="R113" s="180">
        <f>SUM(E114:P114)</f>
        <v>0</v>
      </c>
      <c r="U113" s="42"/>
    </row>
    <row r="114" spans="2:21" ht="13.5" customHeight="1">
      <c r="B114" s="175"/>
      <c r="C114" s="177"/>
      <c r="D114" s="179"/>
      <c r="E114" s="108">
        <f>INT(IF(E113&lt;=8,$R$3,($R$3+(E113-8)*$R$4)))</f>
        <v>0</v>
      </c>
      <c r="F114" s="109">
        <f>INT(IF(F113&lt;=8,$R$3,($R$3+(F113-8)*$R$4)))</f>
        <v>0</v>
      </c>
      <c r="G114" s="109">
        <f t="shared" ref="G114:P114" si="268">INT(IF(G113&lt;=8,$R$3,($R$3+(G113-8)*$R$4)))</f>
        <v>0</v>
      </c>
      <c r="H114" s="109">
        <f t="shared" si="268"/>
        <v>0</v>
      </c>
      <c r="I114" s="109">
        <f t="shared" si="268"/>
        <v>0</v>
      </c>
      <c r="J114" s="109">
        <f t="shared" si="268"/>
        <v>0</v>
      </c>
      <c r="K114" s="109">
        <f t="shared" si="268"/>
        <v>0</v>
      </c>
      <c r="L114" s="109">
        <f t="shared" si="268"/>
        <v>0</v>
      </c>
      <c r="M114" s="109">
        <f t="shared" si="268"/>
        <v>0</v>
      </c>
      <c r="N114" s="109">
        <f t="shared" si="268"/>
        <v>0</v>
      </c>
      <c r="O114" s="109">
        <f t="shared" si="268"/>
        <v>0</v>
      </c>
      <c r="P114" s="109">
        <f t="shared" si="268"/>
        <v>0</v>
      </c>
      <c r="Q114" s="110"/>
      <c r="R114" s="181"/>
      <c r="U114" s="42"/>
    </row>
    <row r="115" spans="2:21" ht="13.5" customHeight="1">
      <c r="B115" s="174">
        <v>30</v>
      </c>
      <c r="C115" s="176" t="s">
        <v>99</v>
      </c>
      <c r="D115" s="178" t="s">
        <v>98</v>
      </c>
      <c r="E115" s="104">
        <v>5</v>
      </c>
      <c r="F115" s="105">
        <v>5</v>
      </c>
      <c r="G115" s="105">
        <v>10</v>
      </c>
      <c r="H115" s="105">
        <v>10</v>
      </c>
      <c r="I115" s="105">
        <v>5</v>
      </c>
      <c r="J115" s="105">
        <v>5</v>
      </c>
      <c r="K115" s="105">
        <v>10</v>
      </c>
      <c r="L115" s="105">
        <v>5</v>
      </c>
      <c r="M115" s="105">
        <v>5</v>
      </c>
      <c r="N115" s="105">
        <v>10</v>
      </c>
      <c r="O115" s="106">
        <v>10</v>
      </c>
      <c r="P115" s="107">
        <v>10</v>
      </c>
      <c r="Q115" s="107">
        <f>SUM(E115:P115)</f>
        <v>90</v>
      </c>
      <c r="R115" s="180">
        <f>SUM(E116:P116)</f>
        <v>0</v>
      </c>
      <c r="U115" s="42"/>
    </row>
    <row r="116" spans="2:21" ht="13.5" customHeight="1">
      <c r="B116" s="175"/>
      <c r="C116" s="177"/>
      <c r="D116" s="179"/>
      <c r="E116" s="108">
        <f>INT(IF(E115&lt;=8,$R$3,($R$3+(E115-8)*$R$4)))</f>
        <v>0</v>
      </c>
      <c r="F116" s="109">
        <f>INT(IF(F115&lt;=8,$R$3,($R$3+(F115-8)*$R$4)))</f>
        <v>0</v>
      </c>
      <c r="G116" s="109">
        <f t="shared" ref="G116:P116" si="269">INT(IF(G115&lt;=8,$R$3,($R$3+(G115-8)*$R$4)))</f>
        <v>0</v>
      </c>
      <c r="H116" s="109">
        <f t="shared" si="269"/>
        <v>0</v>
      </c>
      <c r="I116" s="109">
        <f t="shared" si="269"/>
        <v>0</v>
      </c>
      <c r="J116" s="109">
        <f t="shared" si="269"/>
        <v>0</v>
      </c>
      <c r="K116" s="109">
        <f t="shared" si="269"/>
        <v>0</v>
      </c>
      <c r="L116" s="109">
        <f t="shared" si="269"/>
        <v>0</v>
      </c>
      <c r="M116" s="109">
        <f t="shared" si="269"/>
        <v>0</v>
      </c>
      <c r="N116" s="109">
        <f t="shared" si="269"/>
        <v>0</v>
      </c>
      <c r="O116" s="109">
        <f t="shared" si="269"/>
        <v>0</v>
      </c>
      <c r="P116" s="109">
        <f t="shared" si="269"/>
        <v>0</v>
      </c>
      <c r="Q116" s="110"/>
      <c r="R116" s="181"/>
      <c r="U116" s="42"/>
    </row>
    <row r="117" spans="2:21" ht="13.5" customHeight="1">
      <c r="B117" s="174"/>
      <c r="C117" s="213" t="s">
        <v>166</v>
      </c>
      <c r="D117" s="214"/>
      <c r="E117" s="215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107">
        <f>SUM(Q113:Q116)</f>
        <v>330</v>
      </c>
      <c r="R117" s="180">
        <f>SUM(R113:R116)</f>
        <v>0</v>
      </c>
      <c r="U117" s="42"/>
    </row>
    <row r="118" spans="2:21" ht="13.5" customHeight="1">
      <c r="B118" s="185"/>
      <c r="C118" s="187"/>
      <c r="D118" s="189"/>
      <c r="E118" s="191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10"/>
      <c r="R118" s="233"/>
      <c r="U118" s="42"/>
    </row>
    <row r="119" spans="2:21" ht="13.5" customHeight="1">
      <c r="B119" s="111"/>
      <c r="C119" s="111"/>
      <c r="D119" s="111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12"/>
      <c r="R119" s="113"/>
      <c r="U119" s="42"/>
    </row>
    <row r="120" spans="2:21" ht="13.5" customHeight="1">
      <c r="B120" s="101" t="s">
        <v>172</v>
      </c>
      <c r="C120" s="115"/>
      <c r="D120" s="115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7"/>
      <c r="R120" s="118"/>
      <c r="U120" s="42"/>
    </row>
    <row r="121" spans="2:21" ht="13.5" customHeight="1">
      <c r="B121" s="195" t="s">
        <v>162</v>
      </c>
      <c r="C121" s="198" t="s">
        <v>163</v>
      </c>
      <c r="D121" s="210" t="s">
        <v>164</v>
      </c>
      <c r="E121" s="201" t="s">
        <v>100</v>
      </c>
      <c r="F121" s="201"/>
      <c r="G121" s="201"/>
      <c r="H121" s="201"/>
      <c r="I121" s="201"/>
      <c r="J121" s="201"/>
      <c r="K121" s="201"/>
      <c r="L121" s="201"/>
      <c r="M121" s="201"/>
      <c r="N121" s="201"/>
      <c r="O121" s="202"/>
      <c r="P121" s="202"/>
      <c r="Q121" s="203"/>
      <c r="R121" s="204" t="s">
        <v>157</v>
      </c>
      <c r="U121" s="42"/>
    </row>
    <row r="122" spans="2:21" ht="13.5" customHeight="1">
      <c r="B122" s="196"/>
      <c r="C122" s="199"/>
      <c r="D122" s="211"/>
      <c r="E122" s="207" t="s">
        <v>114</v>
      </c>
      <c r="F122" s="207"/>
      <c r="G122" s="207"/>
      <c r="H122" s="207"/>
      <c r="I122" s="207"/>
      <c r="J122" s="207"/>
      <c r="K122" s="207"/>
      <c r="L122" s="207"/>
      <c r="M122" s="207"/>
      <c r="N122" s="207"/>
      <c r="O122" s="208"/>
      <c r="P122" s="208"/>
      <c r="Q122" s="209"/>
      <c r="R122" s="205"/>
      <c r="U122" s="42"/>
    </row>
    <row r="123" spans="2:21" ht="13.5" customHeight="1">
      <c r="B123" s="197"/>
      <c r="C123" s="200"/>
      <c r="D123" s="212"/>
      <c r="E123" s="103" t="s">
        <v>200</v>
      </c>
      <c r="F123" s="103" t="s">
        <v>201</v>
      </c>
      <c r="G123" s="103" t="s">
        <v>174</v>
      </c>
      <c r="H123" s="103" t="s">
        <v>87</v>
      </c>
      <c r="I123" s="103" t="s">
        <v>88</v>
      </c>
      <c r="J123" s="103" t="s">
        <v>89</v>
      </c>
      <c r="K123" s="103" t="s">
        <v>90</v>
      </c>
      <c r="L123" s="103" t="s">
        <v>91</v>
      </c>
      <c r="M123" s="103" t="s">
        <v>92</v>
      </c>
      <c r="N123" s="103" t="s">
        <v>93</v>
      </c>
      <c r="O123" s="103" t="s">
        <v>94</v>
      </c>
      <c r="P123" s="103" t="s">
        <v>95</v>
      </c>
      <c r="Q123" s="103" t="s">
        <v>96</v>
      </c>
      <c r="R123" s="206"/>
      <c r="U123" s="42"/>
    </row>
    <row r="124" spans="2:21" ht="13.5" customHeight="1">
      <c r="B124" s="174">
        <v>31</v>
      </c>
      <c r="C124" s="176" t="s">
        <v>115</v>
      </c>
      <c r="D124" s="178" t="s">
        <v>116</v>
      </c>
      <c r="E124" s="126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235"/>
      <c r="R124" s="180">
        <f>SUM(E125:P125)</f>
        <v>0</v>
      </c>
      <c r="U124" s="42"/>
    </row>
    <row r="125" spans="2:21" ht="13.5" customHeight="1">
      <c r="B125" s="175"/>
      <c r="C125" s="177"/>
      <c r="D125" s="179"/>
      <c r="E125" s="63">
        <f>INT($R$25+$R$28*4)</f>
        <v>0</v>
      </c>
      <c r="F125" s="119">
        <f t="shared" ref="F125:P131" si="270">INT($R$25+$R$28*4)</f>
        <v>0</v>
      </c>
      <c r="G125" s="119">
        <f t="shared" si="270"/>
        <v>0</v>
      </c>
      <c r="H125" s="119">
        <f t="shared" si="270"/>
        <v>0</v>
      </c>
      <c r="I125" s="119">
        <f t="shared" si="270"/>
        <v>0</v>
      </c>
      <c r="J125" s="119">
        <f t="shared" si="270"/>
        <v>0</v>
      </c>
      <c r="K125" s="119">
        <f t="shared" si="270"/>
        <v>0</v>
      </c>
      <c r="L125" s="119">
        <f t="shared" si="270"/>
        <v>0</v>
      </c>
      <c r="M125" s="119">
        <f t="shared" si="270"/>
        <v>0</v>
      </c>
      <c r="N125" s="119">
        <f t="shared" si="270"/>
        <v>0</v>
      </c>
      <c r="O125" s="119">
        <f t="shared" si="270"/>
        <v>0</v>
      </c>
      <c r="P125" s="119">
        <f t="shared" si="270"/>
        <v>0</v>
      </c>
      <c r="Q125" s="236"/>
      <c r="R125" s="181"/>
      <c r="U125" s="42"/>
    </row>
    <row r="126" spans="2:21" ht="13.5" customHeight="1">
      <c r="B126" s="174">
        <v>32</v>
      </c>
      <c r="C126" s="176" t="s">
        <v>117</v>
      </c>
      <c r="D126" s="178" t="s">
        <v>118</v>
      </c>
      <c r="E126" s="128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235"/>
      <c r="R126" s="180">
        <f>SUM(E127:P127)</f>
        <v>0</v>
      </c>
      <c r="U126" s="42"/>
    </row>
    <row r="127" spans="2:21" ht="13.5" customHeight="1">
      <c r="B127" s="175"/>
      <c r="C127" s="177"/>
      <c r="D127" s="194"/>
      <c r="E127" s="63">
        <f>INT($R$25+$R$28*4)</f>
        <v>0</v>
      </c>
      <c r="F127" s="119">
        <f t="shared" si="270"/>
        <v>0</v>
      </c>
      <c r="G127" s="119">
        <f t="shared" si="270"/>
        <v>0</v>
      </c>
      <c r="H127" s="119">
        <f t="shared" si="270"/>
        <v>0</v>
      </c>
      <c r="I127" s="119">
        <f t="shared" si="270"/>
        <v>0</v>
      </c>
      <c r="J127" s="119">
        <f t="shared" si="270"/>
        <v>0</v>
      </c>
      <c r="K127" s="119">
        <f t="shared" si="270"/>
        <v>0</v>
      </c>
      <c r="L127" s="119">
        <f t="shared" si="270"/>
        <v>0</v>
      </c>
      <c r="M127" s="119">
        <f t="shared" si="270"/>
        <v>0</v>
      </c>
      <c r="N127" s="119">
        <f t="shared" si="270"/>
        <v>0</v>
      </c>
      <c r="O127" s="119">
        <f t="shared" si="270"/>
        <v>0</v>
      </c>
      <c r="P127" s="119">
        <f t="shared" si="270"/>
        <v>0</v>
      </c>
      <c r="Q127" s="236"/>
      <c r="R127" s="181"/>
      <c r="U127" s="42"/>
    </row>
    <row r="128" spans="2:21" ht="13.5" customHeight="1">
      <c r="B128" s="174">
        <v>33</v>
      </c>
      <c r="C128" s="176" t="s">
        <v>119</v>
      </c>
      <c r="D128" s="178" t="s">
        <v>116</v>
      </c>
      <c r="E128" s="128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235"/>
      <c r="R128" s="180">
        <f>SUM(E129:P129)</f>
        <v>0</v>
      </c>
      <c r="U128" s="42"/>
    </row>
    <row r="129" spans="2:21" ht="13.5" customHeight="1">
      <c r="B129" s="175"/>
      <c r="C129" s="177"/>
      <c r="D129" s="194"/>
      <c r="E129" s="63">
        <f>INT($R$25+$R$28*4)</f>
        <v>0</v>
      </c>
      <c r="F129" s="119">
        <f t="shared" si="270"/>
        <v>0</v>
      </c>
      <c r="G129" s="119">
        <f t="shared" si="270"/>
        <v>0</v>
      </c>
      <c r="H129" s="119">
        <f t="shared" si="270"/>
        <v>0</v>
      </c>
      <c r="I129" s="119">
        <f t="shared" si="270"/>
        <v>0</v>
      </c>
      <c r="J129" s="119">
        <f t="shared" si="270"/>
        <v>0</v>
      </c>
      <c r="K129" s="119">
        <f t="shared" si="270"/>
        <v>0</v>
      </c>
      <c r="L129" s="119">
        <f t="shared" si="270"/>
        <v>0</v>
      </c>
      <c r="M129" s="119">
        <f t="shared" si="270"/>
        <v>0</v>
      </c>
      <c r="N129" s="119">
        <f t="shared" si="270"/>
        <v>0</v>
      </c>
      <c r="O129" s="119">
        <f t="shared" si="270"/>
        <v>0</v>
      </c>
      <c r="P129" s="119">
        <f t="shared" si="270"/>
        <v>0</v>
      </c>
      <c r="Q129" s="236"/>
      <c r="R129" s="181"/>
      <c r="U129" s="42"/>
    </row>
    <row r="130" spans="2:21" ht="13.5" customHeight="1">
      <c r="B130" s="174">
        <v>34</v>
      </c>
      <c r="C130" s="176" t="s">
        <v>120</v>
      </c>
      <c r="D130" s="178" t="s">
        <v>118</v>
      </c>
      <c r="E130" s="128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235"/>
      <c r="R130" s="180">
        <f>SUM(E131:P131)</f>
        <v>0</v>
      </c>
      <c r="U130" s="42"/>
    </row>
    <row r="131" spans="2:21" ht="13.5" customHeight="1">
      <c r="B131" s="175"/>
      <c r="C131" s="177"/>
      <c r="D131" s="194"/>
      <c r="E131" s="63">
        <f>INT($R$25+$R$28*4)</f>
        <v>0</v>
      </c>
      <c r="F131" s="119">
        <f t="shared" si="270"/>
        <v>0</v>
      </c>
      <c r="G131" s="119">
        <f t="shared" si="270"/>
        <v>0</v>
      </c>
      <c r="H131" s="119">
        <f t="shared" si="270"/>
        <v>0</v>
      </c>
      <c r="I131" s="119">
        <f t="shared" si="270"/>
        <v>0</v>
      </c>
      <c r="J131" s="119">
        <f t="shared" si="270"/>
        <v>0</v>
      </c>
      <c r="K131" s="119">
        <f t="shared" si="270"/>
        <v>0</v>
      </c>
      <c r="L131" s="119">
        <f t="shared" si="270"/>
        <v>0</v>
      </c>
      <c r="M131" s="119">
        <f t="shared" si="270"/>
        <v>0</v>
      </c>
      <c r="N131" s="119">
        <f t="shared" si="270"/>
        <v>0</v>
      </c>
      <c r="O131" s="119">
        <f t="shared" si="270"/>
        <v>0</v>
      </c>
      <c r="P131" s="119">
        <f t="shared" si="270"/>
        <v>0</v>
      </c>
      <c r="Q131" s="236"/>
      <c r="R131" s="181"/>
      <c r="U131" s="42"/>
    </row>
    <row r="132" spans="2:21" ht="13.5" customHeight="1">
      <c r="B132" s="174">
        <v>35</v>
      </c>
      <c r="C132" s="176" t="s">
        <v>121</v>
      </c>
      <c r="D132" s="178" t="s">
        <v>122</v>
      </c>
      <c r="E132" s="128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235"/>
      <c r="R132" s="180">
        <f>SUM(E133:P133)</f>
        <v>0</v>
      </c>
      <c r="U132" s="42"/>
    </row>
    <row r="133" spans="2:21" ht="13.5" customHeight="1">
      <c r="B133" s="175"/>
      <c r="C133" s="177"/>
      <c r="D133" s="179"/>
      <c r="E133" s="63">
        <f>INT($R$25+$R$26*1+$R$28*4)</f>
        <v>0</v>
      </c>
      <c r="F133" s="119">
        <f t="shared" ref="F133:P133" si="271">INT($R$25+$R$26*1+$R$28*4)</f>
        <v>0</v>
      </c>
      <c r="G133" s="119">
        <f t="shared" si="271"/>
        <v>0</v>
      </c>
      <c r="H133" s="119">
        <f t="shared" si="271"/>
        <v>0</v>
      </c>
      <c r="I133" s="119">
        <f t="shared" si="271"/>
        <v>0</v>
      </c>
      <c r="J133" s="119">
        <f t="shared" si="271"/>
        <v>0</v>
      </c>
      <c r="K133" s="119">
        <f t="shared" si="271"/>
        <v>0</v>
      </c>
      <c r="L133" s="119">
        <f t="shared" si="271"/>
        <v>0</v>
      </c>
      <c r="M133" s="119">
        <f t="shared" si="271"/>
        <v>0</v>
      </c>
      <c r="N133" s="119">
        <f t="shared" si="271"/>
        <v>0</v>
      </c>
      <c r="O133" s="119">
        <f t="shared" si="271"/>
        <v>0</v>
      </c>
      <c r="P133" s="119">
        <f t="shared" si="271"/>
        <v>0</v>
      </c>
      <c r="Q133" s="236"/>
      <c r="R133" s="181"/>
      <c r="U133" s="42"/>
    </row>
    <row r="134" spans="2:21" ht="13.5" customHeight="1">
      <c r="B134" s="174">
        <v>36</v>
      </c>
      <c r="C134" s="176" t="s">
        <v>123</v>
      </c>
      <c r="D134" s="178" t="s">
        <v>124</v>
      </c>
      <c r="E134" s="128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235"/>
      <c r="R134" s="180">
        <f>SUM(E135:P135)</f>
        <v>0</v>
      </c>
      <c r="U134" s="42"/>
    </row>
    <row r="135" spans="2:21" ht="13.5" customHeight="1">
      <c r="B135" s="175"/>
      <c r="C135" s="177"/>
      <c r="D135" s="179"/>
      <c r="E135" s="63">
        <f>INT($R$25+$R$26*1+$R$28*4)</f>
        <v>0</v>
      </c>
      <c r="F135" s="119">
        <f t="shared" ref="F135:P135" si="272">INT($R$25+$R$26*1+$R$28*4)</f>
        <v>0</v>
      </c>
      <c r="G135" s="119">
        <f t="shared" si="272"/>
        <v>0</v>
      </c>
      <c r="H135" s="119">
        <f t="shared" si="272"/>
        <v>0</v>
      </c>
      <c r="I135" s="119">
        <f t="shared" si="272"/>
        <v>0</v>
      </c>
      <c r="J135" s="119">
        <f t="shared" si="272"/>
        <v>0</v>
      </c>
      <c r="K135" s="119">
        <f t="shared" si="272"/>
        <v>0</v>
      </c>
      <c r="L135" s="119">
        <f t="shared" si="272"/>
        <v>0</v>
      </c>
      <c r="M135" s="119">
        <f t="shared" si="272"/>
        <v>0</v>
      </c>
      <c r="N135" s="119">
        <f t="shared" si="272"/>
        <v>0</v>
      </c>
      <c r="O135" s="119">
        <f t="shared" si="272"/>
        <v>0</v>
      </c>
      <c r="P135" s="119">
        <f t="shared" si="272"/>
        <v>0</v>
      </c>
      <c r="Q135" s="236"/>
      <c r="R135" s="181"/>
      <c r="U135" s="42"/>
    </row>
    <row r="136" spans="2:21" ht="13.5" customHeight="1">
      <c r="B136" s="174">
        <v>37</v>
      </c>
      <c r="C136" s="176" t="s">
        <v>125</v>
      </c>
      <c r="D136" s="178" t="s">
        <v>126</v>
      </c>
      <c r="E136" s="128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235"/>
      <c r="R136" s="180">
        <f>SUM(E137:P137)</f>
        <v>0</v>
      </c>
      <c r="U136" s="42"/>
    </row>
    <row r="137" spans="2:21" ht="13.5" customHeight="1">
      <c r="B137" s="175"/>
      <c r="C137" s="177"/>
      <c r="D137" s="179"/>
      <c r="E137" s="63">
        <f>INT($R$25+$R$28*4)</f>
        <v>0</v>
      </c>
      <c r="F137" s="119">
        <f t="shared" ref="F137:P137" si="273">INT($R$25+$R$28*4)</f>
        <v>0</v>
      </c>
      <c r="G137" s="119">
        <f t="shared" si="273"/>
        <v>0</v>
      </c>
      <c r="H137" s="119">
        <f t="shared" si="273"/>
        <v>0</v>
      </c>
      <c r="I137" s="119">
        <f t="shared" si="273"/>
        <v>0</v>
      </c>
      <c r="J137" s="119">
        <f t="shared" si="273"/>
        <v>0</v>
      </c>
      <c r="K137" s="119">
        <f t="shared" si="273"/>
        <v>0</v>
      </c>
      <c r="L137" s="119">
        <f t="shared" si="273"/>
        <v>0</v>
      </c>
      <c r="M137" s="119">
        <f t="shared" si="273"/>
        <v>0</v>
      </c>
      <c r="N137" s="119">
        <f t="shared" si="273"/>
        <v>0</v>
      </c>
      <c r="O137" s="119">
        <f t="shared" si="273"/>
        <v>0</v>
      </c>
      <c r="P137" s="119">
        <f t="shared" si="273"/>
        <v>0</v>
      </c>
      <c r="Q137" s="236"/>
      <c r="R137" s="181"/>
      <c r="U137" s="42"/>
    </row>
    <row r="138" spans="2:21" ht="13.5" customHeight="1">
      <c r="B138" s="174">
        <v>38</v>
      </c>
      <c r="C138" s="176" t="s">
        <v>127</v>
      </c>
      <c r="D138" s="178" t="s">
        <v>128</v>
      </c>
      <c r="E138" s="128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235"/>
      <c r="R138" s="180">
        <f>SUM(E139:P139)</f>
        <v>0</v>
      </c>
      <c r="U138" s="42"/>
    </row>
    <row r="139" spans="2:21" ht="13.5" customHeight="1">
      <c r="B139" s="175"/>
      <c r="C139" s="177"/>
      <c r="D139" s="179"/>
      <c r="E139" s="63">
        <f>INT($R$25+$R$26*5+$R$28*2)</f>
        <v>0</v>
      </c>
      <c r="F139" s="119">
        <f t="shared" ref="F139:P139" si="274">INT($R$25+$R$26*5+$R$28*2)</f>
        <v>0</v>
      </c>
      <c r="G139" s="119">
        <f t="shared" si="274"/>
        <v>0</v>
      </c>
      <c r="H139" s="119">
        <f t="shared" si="274"/>
        <v>0</v>
      </c>
      <c r="I139" s="119">
        <f t="shared" si="274"/>
        <v>0</v>
      </c>
      <c r="J139" s="119">
        <f t="shared" si="274"/>
        <v>0</v>
      </c>
      <c r="K139" s="119">
        <f t="shared" si="274"/>
        <v>0</v>
      </c>
      <c r="L139" s="119">
        <f t="shared" si="274"/>
        <v>0</v>
      </c>
      <c r="M139" s="119">
        <f t="shared" si="274"/>
        <v>0</v>
      </c>
      <c r="N139" s="119">
        <f t="shared" si="274"/>
        <v>0</v>
      </c>
      <c r="O139" s="119">
        <f t="shared" si="274"/>
        <v>0</v>
      </c>
      <c r="P139" s="119">
        <f t="shared" si="274"/>
        <v>0</v>
      </c>
      <c r="Q139" s="236"/>
      <c r="R139" s="181"/>
      <c r="U139" s="42"/>
    </row>
    <row r="140" spans="2:21" ht="13.5" customHeight="1">
      <c r="B140" s="174">
        <v>39</v>
      </c>
      <c r="C140" s="176" t="s">
        <v>129</v>
      </c>
      <c r="D140" s="178" t="s">
        <v>130</v>
      </c>
      <c r="E140" s="128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235"/>
      <c r="R140" s="180">
        <f>SUM(E141:P141)</f>
        <v>0</v>
      </c>
      <c r="U140" s="42"/>
    </row>
    <row r="141" spans="2:21" ht="13.5" customHeight="1">
      <c r="B141" s="175"/>
      <c r="C141" s="177"/>
      <c r="D141" s="179"/>
      <c r="E141" s="63">
        <f>INT($R$25+$R$26*4+$R$28*2)</f>
        <v>0</v>
      </c>
      <c r="F141" s="119">
        <f t="shared" ref="F141:P141" si="275">INT($R$25+$R$26*4+$R$28*2)</f>
        <v>0</v>
      </c>
      <c r="G141" s="119">
        <f t="shared" si="275"/>
        <v>0</v>
      </c>
      <c r="H141" s="119">
        <f t="shared" si="275"/>
        <v>0</v>
      </c>
      <c r="I141" s="119">
        <f t="shared" si="275"/>
        <v>0</v>
      </c>
      <c r="J141" s="119">
        <f t="shared" si="275"/>
        <v>0</v>
      </c>
      <c r="K141" s="119">
        <f t="shared" si="275"/>
        <v>0</v>
      </c>
      <c r="L141" s="119">
        <f t="shared" si="275"/>
        <v>0</v>
      </c>
      <c r="M141" s="119">
        <f t="shared" si="275"/>
        <v>0</v>
      </c>
      <c r="N141" s="119">
        <f t="shared" si="275"/>
        <v>0</v>
      </c>
      <c r="O141" s="119">
        <f t="shared" si="275"/>
        <v>0</v>
      </c>
      <c r="P141" s="119">
        <f t="shared" si="275"/>
        <v>0</v>
      </c>
      <c r="Q141" s="236"/>
      <c r="R141" s="181"/>
      <c r="U141" s="42"/>
    </row>
    <row r="142" spans="2:21" ht="13.5" customHeight="1">
      <c r="B142" s="174">
        <v>40</v>
      </c>
      <c r="C142" s="176" t="s">
        <v>131</v>
      </c>
      <c r="D142" s="178" t="s">
        <v>132</v>
      </c>
      <c r="E142" s="128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235"/>
      <c r="R142" s="180">
        <f>SUM(E143:P143)</f>
        <v>0</v>
      </c>
      <c r="U142" s="42"/>
    </row>
    <row r="143" spans="2:21" ht="13.5" customHeight="1">
      <c r="B143" s="175"/>
      <c r="C143" s="177"/>
      <c r="D143" s="179"/>
      <c r="E143" s="63">
        <f>INT($R$25+$R$26*1+$R$28*3)</f>
        <v>0</v>
      </c>
      <c r="F143" s="119">
        <f t="shared" ref="F143:P143" si="276">INT($R$25+$R$26*1+$R$28*3)</f>
        <v>0</v>
      </c>
      <c r="G143" s="119">
        <f t="shared" si="276"/>
        <v>0</v>
      </c>
      <c r="H143" s="119">
        <f t="shared" si="276"/>
        <v>0</v>
      </c>
      <c r="I143" s="119">
        <f t="shared" si="276"/>
        <v>0</v>
      </c>
      <c r="J143" s="119">
        <f t="shared" si="276"/>
        <v>0</v>
      </c>
      <c r="K143" s="119">
        <f t="shared" si="276"/>
        <v>0</v>
      </c>
      <c r="L143" s="119">
        <f t="shared" si="276"/>
        <v>0</v>
      </c>
      <c r="M143" s="119">
        <f t="shared" si="276"/>
        <v>0</v>
      </c>
      <c r="N143" s="119">
        <f t="shared" si="276"/>
        <v>0</v>
      </c>
      <c r="O143" s="119">
        <f t="shared" si="276"/>
        <v>0</v>
      </c>
      <c r="P143" s="119">
        <f t="shared" si="276"/>
        <v>0</v>
      </c>
      <c r="Q143" s="236"/>
      <c r="R143" s="181"/>
      <c r="U143" s="42"/>
    </row>
    <row r="144" spans="2:21" ht="13.5" customHeight="1">
      <c r="B144" s="174">
        <v>41</v>
      </c>
      <c r="C144" s="176" t="s">
        <v>133</v>
      </c>
      <c r="D144" s="178" t="s">
        <v>134</v>
      </c>
      <c r="E144" s="128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235"/>
      <c r="R144" s="180">
        <f>SUM(E145:P145)</f>
        <v>0</v>
      </c>
      <c r="U144" s="42"/>
    </row>
    <row r="145" spans="2:21" ht="13.5" customHeight="1">
      <c r="B145" s="175"/>
      <c r="C145" s="177"/>
      <c r="D145" s="179"/>
      <c r="E145" s="63">
        <f>INT($R$25+$R$26*3+$R$27*2)</f>
        <v>0</v>
      </c>
      <c r="F145" s="119">
        <f>INT($R$25+$R$26*3+$R$27*2)</f>
        <v>0</v>
      </c>
      <c r="G145" s="119">
        <f>INT($R$25+$R$26*3+$R$27*2)</f>
        <v>0</v>
      </c>
      <c r="H145" s="119">
        <f t="shared" ref="H145:P145" si="277">INT($R$25+$R$26*3+$R$27*2)</f>
        <v>0</v>
      </c>
      <c r="I145" s="119">
        <f t="shared" si="277"/>
        <v>0</v>
      </c>
      <c r="J145" s="119">
        <f t="shared" si="277"/>
        <v>0</v>
      </c>
      <c r="K145" s="119">
        <f t="shared" si="277"/>
        <v>0</v>
      </c>
      <c r="L145" s="119">
        <f t="shared" si="277"/>
        <v>0</v>
      </c>
      <c r="M145" s="119">
        <f t="shared" si="277"/>
        <v>0</v>
      </c>
      <c r="N145" s="119">
        <f t="shared" si="277"/>
        <v>0</v>
      </c>
      <c r="O145" s="119">
        <f t="shared" si="277"/>
        <v>0</v>
      </c>
      <c r="P145" s="119">
        <f t="shared" si="277"/>
        <v>0</v>
      </c>
      <c r="Q145" s="236"/>
      <c r="R145" s="181"/>
      <c r="U145" s="42"/>
    </row>
    <row r="146" spans="2:21" ht="13.5" customHeight="1">
      <c r="B146" s="174">
        <v>42</v>
      </c>
      <c r="C146" s="176" t="s">
        <v>135</v>
      </c>
      <c r="D146" s="178" t="s">
        <v>136</v>
      </c>
      <c r="E146" s="128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235"/>
      <c r="R146" s="180">
        <f>SUM(E147:P147)</f>
        <v>0</v>
      </c>
      <c r="U146" s="42"/>
    </row>
    <row r="147" spans="2:21" ht="13.5" customHeight="1">
      <c r="B147" s="175"/>
      <c r="C147" s="177"/>
      <c r="D147" s="179"/>
      <c r="E147" s="63">
        <f>INT($R$25+$R$26*2+$R$27*2)</f>
        <v>0</v>
      </c>
      <c r="F147" s="119">
        <f>INT($R$25+$R$26*2+$R$27*2)</f>
        <v>0</v>
      </c>
      <c r="G147" s="119">
        <f>INT($R$25+$R$26*2+$R$27*2)</f>
        <v>0</v>
      </c>
      <c r="H147" s="119">
        <f t="shared" ref="H147:P147" si="278">INT($R$25+$R$26*2+$R$27*2)</f>
        <v>0</v>
      </c>
      <c r="I147" s="119">
        <f t="shared" si="278"/>
        <v>0</v>
      </c>
      <c r="J147" s="119">
        <f t="shared" si="278"/>
        <v>0</v>
      </c>
      <c r="K147" s="119">
        <f t="shared" si="278"/>
        <v>0</v>
      </c>
      <c r="L147" s="119">
        <f t="shared" si="278"/>
        <v>0</v>
      </c>
      <c r="M147" s="119">
        <f t="shared" si="278"/>
        <v>0</v>
      </c>
      <c r="N147" s="119">
        <f t="shared" si="278"/>
        <v>0</v>
      </c>
      <c r="O147" s="119">
        <f t="shared" si="278"/>
        <v>0</v>
      </c>
      <c r="P147" s="119">
        <f t="shared" si="278"/>
        <v>0</v>
      </c>
      <c r="Q147" s="236"/>
      <c r="R147" s="181"/>
      <c r="U147" s="42"/>
    </row>
    <row r="148" spans="2:21" ht="13.5" customHeight="1">
      <c r="B148" s="174">
        <v>43</v>
      </c>
      <c r="C148" s="176" t="s">
        <v>137</v>
      </c>
      <c r="D148" s="178" t="s">
        <v>138</v>
      </c>
      <c r="E148" s="128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235"/>
      <c r="R148" s="180">
        <f>SUM(E149:P149)</f>
        <v>0</v>
      </c>
      <c r="U148" s="42"/>
    </row>
    <row r="149" spans="2:21" ht="13.5" customHeight="1">
      <c r="B149" s="175"/>
      <c r="C149" s="177"/>
      <c r="D149" s="179"/>
      <c r="E149" s="63">
        <f>INT($R$25+$R$26*2+$R$27*2)</f>
        <v>0</v>
      </c>
      <c r="F149" s="119">
        <f>INT($R$25+$R$26*2+$R$27*2)</f>
        <v>0</v>
      </c>
      <c r="G149" s="119">
        <f>INT($R$25+$R$26*2+$R$27*2)</f>
        <v>0</v>
      </c>
      <c r="H149" s="119">
        <f t="shared" ref="H149:P149" si="279">INT($R$25+$R$26*2+$R$27*2)</f>
        <v>0</v>
      </c>
      <c r="I149" s="119">
        <f t="shared" si="279"/>
        <v>0</v>
      </c>
      <c r="J149" s="119">
        <f t="shared" si="279"/>
        <v>0</v>
      </c>
      <c r="K149" s="119">
        <f t="shared" si="279"/>
        <v>0</v>
      </c>
      <c r="L149" s="119">
        <f t="shared" si="279"/>
        <v>0</v>
      </c>
      <c r="M149" s="119">
        <f t="shared" si="279"/>
        <v>0</v>
      </c>
      <c r="N149" s="119">
        <f t="shared" si="279"/>
        <v>0</v>
      </c>
      <c r="O149" s="119">
        <f t="shared" si="279"/>
        <v>0</v>
      </c>
      <c r="P149" s="119">
        <f t="shared" si="279"/>
        <v>0</v>
      </c>
      <c r="Q149" s="236"/>
      <c r="R149" s="181"/>
      <c r="U149" s="42"/>
    </row>
    <row r="150" spans="2:21" ht="13.5" customHeight="1">
      <c r="B150" s="174">
        <v>44</v>
      </c>
      <c r="C150" s="176" t="s">
        <v>139</v>
      </c>
      <c r="D150" s="178" t="s">
        <v>138</v>
      </c>
      <c r="E150" s="128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235"/>
      <c r="R150" s="180">
        <f>SUM(E151:P151)</f>
        <v>0</v>
      </c>
      <c r="U150" s="42"/>
    </row>
    <row r="151" spans="2:21" ht="13.5" customHeight="1">
      <c r="B151" s="175"/>
      <c r="C151" s="177"/>
      <c r="D151" s="179"/>
      <c r="E151" s="63">
        <f>INT($R$25+$R$26*2+$R$27*2)</f>
        <v>0</v>
      </c>
      <c r="F151" s="119">
        <f>INT($R$25+$R$26*2+$R$27*2)</f>
        <v>0</v>
      </c>
      <c r="G151" s="119">
        <f>INT($R$25+$R$26*2+$R$27*2)</f>
        <v>0</v>
      </c>
      <c r="H151" s="119">
        <f t="shared" ref="H151:P151" si="280">INT($R$25+$R$26*2+$R$27*2)</f>
        <v>0</v>
      </c>
      <c r="I151" s="119">
        <f t="shared" si="280"/>
        <v>0</v>
      </c>
      <c r="J151" s="119">
        <f t="shared" si="280"/>
        <v>0</v>
      </c>
      <c r="K151" s="119">
        <f t="shared" si="280"/>
        <v>0</v>
      </c>
      <c r="L151" s="119">
        <f t="shared" si="280"/>
        <v>0</v>
      </c>
      <c r="M151" s="119">
        <f t="shared" si="280"/>
        <v>0</v>
      </c>
      <c r="N151" s="119">
        <f t="shared" si="280"/>
        <v>0</v>
      </c>
      <c r="O151" s="119">
        <f t="shared" si="280"/>
        <v>0</v>
      </c>
      <c r="P151" s="119">
        <f t="shared" si="280"/>
        <v>0</v>
      </c>
      <c r="Q151" s="236"/>
      <c r="R151" s="181"/>
      <c r="U151" s="42"/>
    </row>
    <row r="152" spans="2:21" ht="13.5" customHeight="1">
      <c r="B152" s="174">
        <v>45</v>
      </c>
      <c r="C152" s="176" t="s">
        <v>140</v>
      </c>
      <c r="D152" s="178" t="s">
        <v>136</v>
      </c>
      <c r="E152" s="128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235"/>
      <c r="R152" s="180">
        <f>SUM(E153:P153)</f>
        <v>0</v>
      </c>
      <c r="U152" s="42"/>
    </row>
    <row r="153" spans="2:21" ht="13.5" customHeight="1">
      <c r="B153" s="175"/>
      <c r="C153" s="177"/>
      <c r="D153" s="179"/>
      <c r="E153" s="63">
        <f>INT($R$25+$R$26*2+$R$27*2)</f>
        <v>0</v>
      </c>
      <c r="F153" s="119">
        <f>INT($R$25+$R$26*2+$R$27*2)</f>
        <v>0</v>
      </c>
      <c r="G153" s="119">
        <f>INT($R$25+$R$26*2+$R$27*2)</f>
        <v>0</v>
      </c>
      <c r="H153" s="119">
        <f t="shared" ref="H153:P153" si="281">INT($R$25+$R$26*2+$R$27*2)</f>
        <v>0</v>
      </c>
      <c r="I153" s="119">
        <f t="shared" si="281"/>
        <v>0</v>
      </c>
      <c r="J153" s="119">
        <f t="shared" si="281"/>
        <v>0</v>
      </c>
      <c r="K153" s="119">
        <f t="shared" si="281"/>
        <v>0</v>
      </c>
      <c r="L153" s="119">
        <f t="shared" si="281"/>
        <v>0</v>
      </c>
      <c r="M153" s="119">
        <f t="shared" si="281"/>
        <v>0</v>
      </c>
      <c r="N153" s="119">
        <f t="shared" si="281"/>
        <v>0</v>
      </c>
      <c r="O153" s="119">
        <f t="shared" si="281"/>
        <v>0</v>
      </c>
      <c r="P153" s="119">
        <f t="shared" si="281"/>
        <v>0</v>
      </c>
      <c r="Q153" s="236"/>
      <c r="R153" s="181"/>
      <c r="U153" s="42"/>
    </row>
    <row r="154" spans="2:21" ht="13.5" customHeight="1">
      <c r="B154" s="174">
        <v>46</v>
      </c>
      <c r="C154" s="176" t="s">
        <v>141</v>
      </c>
      <c r="D154" s="178" t="s">
        <v>142</v>
      </c>
      <c r="E154" s="128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235"/>
      <c r="R154" s="180">
        <f>SUM(E155:P155)</f>
        <v>0</v>
      </c>
      <c r="U154" s="42"/>
    </row>
    <row r="155" spans="2:21" ht="13.5" customHeight="1">
      <c r="B155" s="175"/>
      <c r="C155" s="177"/>
      <c r="D155" s="179"/>
      <c r="E155" s="63">
        <f>INT($R$25+$R$26*2+$R$27*1+$R$29*1)</f>
        <v>0</v>
      </c>
      <c r="F155" s="119">
        <f>INT($R$25+$R$26*2+$R$27*1+$R$29*1)</f>
        <v>0</v>
      </c>
      <c r="G155" s="119">
        <f>INT($R$25+$R$26*2+$R$27*1+$R$29*1)</f>
        <v>0</v>
      </c>
      <c r="H155" s="119">
        <f t="shared" ref="H155:P155" si="282">INT($R$25+$R$26*2+$R$27*1+$R$29*1)</f>
        <v>0</v>
      </c>
      <c r="I155" s="119">
        <f t="shared" si="282"/>
        <v>0</v>
      </c>
      <c r="J155" s="119">
        <f t="shared" si="282"/>
        <v>0</v>
      </c>
      <c r="K155" s="119">
        <f t="shared" si="282"/>
        <v>0</v>
      </c>
      <c r="L155" s="119">
        <f t="shared" si="282"/>
        <v>0</v>
      </c>
      <c r="M155" s="119">
        <f t="shared" si="282"/>
        <v>0</v>
      </c>
      <c r="N155" s="119">
        <f t="shared" si="282"/>
        <v>0</v>
      </c>
      <c r="O155" s="119">
        <f t="shared" si="282"/>
        <v>0</v>
      </c>
      <c r="P155" s="119">
        <f t="shared" si="282"/>
        <v>0</v>
      </c>
      <c r="Q155" s="236"/>
      <c r="R155" s="181"/>
      <c r="U155" s="42"/>
    </row>
    <row r="156" spans="2:21" ht="13.5" customHeight="1">
      <c r="B156" s="174">
        <v>47</v>
      </c>
      <c r="C156" s="176" t="s">
        <v>143</v>
      </c>
      <c r="D156" s="178" t="s">
        <v>144</v>
      </c>
      <c r="E156" s="128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235"/>
      <c r="R156" s="180">
        <f>SUM(E157:P157)</f>
        <v>0</v>
      </c>
      <c r="U156" s="42"/>
    </row>
    <row r="157" spans="2:21" ht="13.5" customHeight="1">
      <c r="B157" s="175"/>
      <c r="C157" s="177"/>
      <c r="D157" s="179"/>
      <c r="E157" s="63">
        <f>INT($R$25+$R$26*5)</f>
        <v>0</v>
      </c>
      <c r="F157" s="119">
        <f t="shared" ref="F157:P157" si="283">INT($R$25+$R$26*5)</f>
        <v>0</v>
      </c>
      <c r="G157" s="119">
        <f t="shared" si="283"/>
        <v>0</v>
      </c>
      <c r="H157" s="119">
        <f t="shared" si="283"/>
        <v>0</v>
      </c>
      <c r="I157" s="119">
        <f t="shared" si="283"/>
        <v>0</v>
      </c>
      <c r="J157" s="119">
        <f t="shared" si="283"/>
        <v>0</v>
      </c>
      <c r="K157" s="119">
        <f t="shared" si="283"/>
        <v>0</v>
      </c>
      <c r="L157" s="119">
        <f t="shared" si="283"/>
        <v>0</v>
      </c>
      <c r="M157" s="119">
        <f t="shared" si="283"/>
        <v>0</v>
      </c>
      <c r="N157" s="119">
        <f t="shared" si="283"/>
        <v>0</v>
      </c>
      <c r="O157" s="119">
        <f t="shared" si="283"/>
        <v>0</v>
      </c>
      <c r="P157" s="119">
        <f t="shared" si="283"/>
        <v>0</v>
      </c>
      <c r="Q157" s="236"/>
      <c r="R157" s="181"/>
      <c r="U157" s="42"/>
    </row>
    <row r="158" spans="2:21" ht="13.5" customHeight="1">
      <c r="B158" s="174">
        <v>48</v>
      </c>
      <c r="C158" s="176" t="s">
        <v>145</v>
      </c>
      <c r="D158" s="178" t="s">
        <v>146</v>
      </c>
      <c r="E158" s="128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235"/>
      <c r="R158" s="180">
        <f>SUM(E159:P159)</f>
        <v>0</v>
      </c>
      <c r="U158" s="42"/>
    </row>
    <row r="159" spans="2:21" ht="13.5" customHeight="1">
      <c r="B159" s="175"/>
      <c r="C159" s="177"/>
      <c r="D159" s="179"/>
      <c r="E159" s="63">
        <f>INT($R$25+$R$26*2)</f>
        <v>0</v>
      </c>
      <c r="F159" s="119">
        <f t="shared" ref="F159:P159" si="284">INT($R$25+$R$26*2)</f>
        <v>0</v>
      </c>
      <c r="G159" s="119">
        <f t="shared" si="284"/>
        <v>0</v>
      </c>
      <c r="H159" s="119">
        <f t="shared" si="284"/>
        <v>0</v>
      </c>
      <c r="I159" s="119">
        <f t="shared" si="284"/>
        <v>0</v>
      </c>
      <c r="J159" s="119">
        <f t="shared" si="284"/>
        <v>0</v>
      </c>
      <c r="K159" s="119">
        <f t="shared" si="284"/>
        <v>0</v>
      </c>
      <c r="L159" s="119">
        <f t="shared" si="284"/>
        <v>0</v>
      </c>
      <c r="M159" s="119">
        <f t="shared" si="284"/>
        <v>0</v>
      </c>
      <c r="N159" s="119">
        <f t="shared" si="284"/>
        <v>0</v>
      </c>
      <c r="O159" s="119">
        <f t="shared" si="284"/>
        <v>0</v>
      </c>
      <c r="P159" s="119">
        <f t="shared" si="284"/>
        <v>0</v>
      </c>
      <c r="Q159" s="236"/>
      <c r="R159" s="181"/>
      <c r="U159" s="42"/>
    </row>
    <row r="160" spans="2:21" ht="13.5" customHeight="1">
      <c r="B160" s="174">
        <v>49</v>
      </c>
      <c r="C160" s="176" t="s">
        <v>147</v>
      </c>
      <c r="D160" s="178" t="s">
        <v>148</v>
      </c>
      <c r="E160" s="128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235"/>
      <c r="R160" s="180">
        <f>SUM(E161:P161)</f>
        <v>0</v>
      </c>
      <c r="U160" s="42"/>
    </row>
    <row r="161" spans="2:21" ht="13.5" customHeight="1">
      <c r="B161" s="175"/>
      <c r="C161" s="177"/>
      <c r="D161" s="179"/>
      <c r="E161" s="63">
        <f>INT($R$25+$R$26*2)</f>
        <v>0</v>
      </c>
      <c r="F161" s="119">
        <f t="shared" ref="F161:P161" si="285">INT($R$25+$R$26*2)</f>
        <v>0</v>
      </c>
      <c r="G161" s="119">
        <f t="shared" si="285"/>
        <v>0</v>
      </c>
      <c r="H161" s="119">
        <f t="shared" si="285"/>
        <v>0</v>
      </c>
      <c r="I161" s="119">
        <f t="shared" si="285"/>
        <v>0</v>
      </c>
      <c r="J161" s="119">
        <f t="shared" si="285"/>
        <v>0</v>
      </c>
      <c r="K161" s="119">
        <f t="shared" si="285"/>
        <v>0</v>
      </c>
      <c r="L161" s="119">
        <f t="shared" si="285"/>
        <v>0</v>
      </c>
      <c r="M161" s="119">
        <f t="shared" si="285"/>
        <v>0</v>
      </c>
      <c r="N161" s="119">
        <f t="shared" si="285"/>
        <v>0</v>
      </c>
      <c r="O161" s="119">
        <f t="shared" si="285"/>
        <v>0</v>
      </c>
      <c r="P161" s="119">
        <f t="shared" si="285"/>
        <v>0</v>
      </c>
      <c r="Q161" s="236"/>
      <c r="R161" s="181"/>
      <c r="U161" s="42"/>
    </row>
    <row r="162" spans="2:21" ht="13.5" customHeight="1">
      <c r="B162" s="174">
        <v>50</v>
      </c>
      <c r="C162" s="176" t="s">
        <v>149</v>
      </c>
      <c r="D162" s="178" t="s">
        <v>150</v>
      </c>
      <c r="E162" s="128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235"/>
      <c r="R162" s="180">
        <f>SUM(E163:P163)</f>
        <v>0</v>
      </c>
      <c r="U162" s="42"/>
    </row>
    <row r="163" spans="2:21" ht="13.5" customHeight="1">
      <c r="B163" s="175"/>
      <c r="C163" s="177"/>
      <c r="D163" s="179"/>
      <c r="E163" s="63">
        <f>INT($R$25+$R$26*4)</f>
        <v>0</v>
      </c>
      <c r="F163" s="119">
        <f t="shared" ref="F163:P163" si="286">INT($R$25+$R$26*4)</f>
        <v>0</v>
      </c>
      <c r="G163" s="119">
        <f t="shared" si="286"/>
        <v>0</v>
      </c>
      <c r="H163" s="119">
        <f t="shared" si="286"/>
        <v>0</v>
      </c>
      <c r="I163" s="119">
        <f t="shared" si="286"/>
        <v>0</v>
      </c>
      <c r="J163" s="119">
        <f t="shared" si="286"/>
        <v>0</v>
      </c>
      <c r="K163" s="119">
        <f t="shared" si="286"/>
        <v>0</v>
      </c>
      <c r="L163" s="119">
        <f t="shared" si="286"/>
        <v>0</v>
      </c>
      <c r="M163" s="119">
        <f t="shared" si="286"/>
        <v>0</v>
      </c>
      <c r="N163" s="119">
        <f t="shared" si="286"/>
        <v>0</v>
      </c>
      <c r="O163" s="119">
        <f t="shared" si="286"/>
        <v>0</v>
      </c>
      <c r="P163" s="119">
        <f t="shared" si="286"/>
        <v>0</v>
      </c>
      <c r="Q163" s="236"/>
      <c r="R163" s="181"/>
      <c r="U163" s="42"/>
    </row>
    <row r="164" spans="2:21" ht="13.5" customHeight="1">
      <c r="B164" s="174">
        <v>51</v>
      </c>
      <c r="C164" s="176" t="s">
        <v>151</v>
      </c>
      <c r="D164" s="178" t="s">
        <v>152</v>
      </c>
      <c r="E164" s="128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235"/>
      <c r="R164" s="180">
        <f>SUM(E165:P165)</f>
        <v>0</v>
      </c>
      <c r="U164" s="42"/>
    </row>
    <row r="165" spans="2:21" ht="13.5" customHeight="1">
      <c r="B165" s="175"/>
      <c r="C165" s="177"/>
      <c r="D165" s="179"/>
      <c r="E165" s="63">
        <f>INT($R$25+$R$26*1)</f>
        <v>0</v>
      </c>
      <c r="F165" s="119">
        <f t="shared" ref="F165:P165" si="287">INT($R$25+$R$26*1)</f>
        <v>0</v>
      </c>
      <c r="G165" s="119">
        <f t="shared" si="287"/>
        <v>0</v>
      </c>
      <c r="H165" s="119">
        <f t="shared" si="287"/>
        <v>0</v>
      </c>
      <c r="I165" s="119">
        <f t="shared" si="287"/>
        <v>0</v>
      </c>
      <c r="J165" s="119">
        <f t="shared" si="287"/>
        <v>0</v>
      </c>
      <c r="K165" s="119">
        <f t="shared" si="287"/>
        <v>0</v>
      </c>
      <c r="L165" s="119">
        <f t="shared" si="287"/>
        <v>0</v>
      </c>
      <c r="M165" s="119">
        <f t="shared" si="287"/>
        <v>0</v>
      </c>
      <c r="N165" s="119">
        <f t="shared" si="287"/>
        <v>0</v>
      </c>
      <c r="O165" s="119">
        <f t="shared" si="287"/>
        <v>0</v>
      </c>
      <c r="P165" s="119">
        <f t="shared" si="287"/>
        <v>0</v>
      </c>
      <c r="Q165" s="236"/>
      <c r="R165" s="181"/>
      <c r="U165" s="42"/>
    </row>
    <row r="166" spans="2:21" ht="13.5" customHeight="1">
      <c r="B166" s="174">
        <v>52</v>
      </c>
      <c r="C166" s="176" t="s">
        <v>153</v>
      </c>
      <c r="D166" s="178" t="s">
        <v>154</v>
      </c>
      <c r="E166" s="128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235"/>
      <c r="R166" s="180">
        <f>SUM(E167:P167)</f>
        <v>0</v>
      </c>
      <c r="U166" s="42"/>
    </row>
    <row r="167" spans="2:21" ht="13.5" customHeight="1">
      <c r="B167" s="175"/>
      <c r="C167" s="182"/>
      <c r="D167" s="183"/>
      <c r="E167" s="63">
        <f>INT($R$25+$R$26*1)</f>
        <v>0</v>
      </c>
      <c r="F167" s="119">
        <f t="shared" ref="F167:P167" si="288">INT($R$25+$R$26*1)</f>
        <v>0</v>
      </c>
      <c r="G167" s="119">
        <f t="shared" si="288"/>
        <v>0</v>
      </c>
      <c r="H167" s="119">
        <f t="shared" si="288"/>
        <v>0</v>
      </c>
      <c r="I167" s="119">
        <f t="shared" si="288"/>
        <v>0</v>
      </c>
      <c r="J167" s="119">
        <f t="shared" si="288"/>
        <v>0</v>
      </c>
      <c r="K167" s="119">
        <f t="shared" si="288"/>
        <v>0</v>
      </c>
      <c r="L167" s="119">
        <f t="shared" si="288"/>
        <v>0</v>
      </c>
      <c r="M167" s="119">
        <f t="shared" si="288"/>
        <v>0</v>
      </c>
      <c r="N167" s="119">
        <f t="shared" si="288"/>
        <v>0</v>
      </c>
      <c r="O167" s="119">
        <f t="shared" si="288"/>
        <v>0</v>
      </c>
      <c r="P167" s="119">
        <f t="shared" si="288"/>
        <v>0</v>
      </c>
      <c r="Q167" s="236"/>
      <c r="R167" s="181"/>
      <c r="U167" s="42"/>
    </row>
    <row r="168" spans="2:21" ht="13.5" customHeight="1">
      <c r="B168" s="174"/>
      <c r="C168" s="213" t="s">
        <v>168</v>
      </c>
      <c r="D168" s="214"/>
      <c r="E168" s="215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35"/>
      <c r="R168" s="180">
        <f>SUM(R124:R167)</f>
        <v>0</v>
      </c>
      <c r="U168" s="42"/>
    </row>
    <row r="169" spans="2:21" ht="13.5" customHeight="1" thickBot="1">
      <c r="B169" s="241"/>
      <c r="C169" s="242"/>
      <c r="D169" s="243"/>
      <c r="E169" s="244"/>
      <c r="F169" s="238"/>
      <c r="G169" s="238"/>
      <c r="H169" s="238"/>
      <c r="I169" s="238"/>
      <c r="J169" s="238"/>
      <c r="K169" s="238"/>
      <c r="L169" s="238"/>
      <c r="M169" s="238"/>
      <c r="N169" s="238"/>
      <c r="O169" s="238"/>
      <c r="P169" s="238"/>
      <c r="Q169" s="239"/>
      <c r="R169" s="240"/>
      <c r="U169" s="42"/>
    </row>
    <row r="170" spans="2:21" ht="13.5" customHeight="1" thickTop="1">
      <c r="B170" s="184"/>
      <c r="C170" s="186" t="s">
        <v>165</v>
      </c>
      <c r="D170" s="188"/>
      <c r="E170" s="190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237"/>
      <c r="R170" s="234">
        <f>R117+R97+R106+R168</f>
        <v>0</v>
      </c>
      <c r="U170" s="42"/>
    </row>
    <row r="171" spans="2:21" ht="13.5" customHeight="1">
      <c r="B171" s="185"/>
      <c r="C171" s="187"/>
      <c r="D171" s="189"/>
      <c r="E171" s="191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236"/>
      <c r="R171" s="233"/>
      <c r="U171" s="42"/>
    </row>
    <row r="172" spans="2:21" ht="20.100000000000001" customHeight="1">
      <c r="B172" s="44"/>
      <c r="C172" s="26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6"/>
      <c r="P172" s="46"/>
      <c r="Q172" s="45"/>
      <c r="R172" s="46"/>
    </row>
    <row r="173" spans="2:21" ht="20.100000000000001" customHeight="1">
      <c r="B173" s="47" t="s">
        <v>177</v>
      </c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6"/>
      <c r="P173" s="46"/>
      <c r="Q173" s="172"/>
      <c r="R173" s="173"/>
    </row>
    <row r="174" spans="2:21" ht="24.95" customHeight="1">
      <c r="B174" s="44"/>
      <c r="C174" s="47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6"/>
      <c r="P174" s="46"/>
      <c r="Q174" s="51"/>
      <c r="R174" s="52"/>
    </row>
    <row r="175" spans="2:21" ht="18" customHeight="1">
      <c r="B175" s="44"/>
      <c r="C175" s="47" t="s">
        <v>198</v>
      </c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</row>
    <row r="176" spans="2:21" ht="18" customHeight="1">
      <c r="B176" s="44"/>
      <c r="C176" s="47" t="s">
        <v>197</v>
      </c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</row>
    <row r="177" spans="2:18" ht="18" customHeight="1">
      <c r="B177" s="44"/>
      <c r="C177" s="47" t="s">
        <v>199</v>
      </c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</row>
    <row r="178" spans="2:18" ht="18" customHeight="1">
      <c r="B178" s="44"/>
      <c r="C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</row>
    <row r="179" spans="2:18" ht="18" customHeight="1">
      <c r="B179" s="44"/>
      <c r="C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</row>
    <row r="180" spans="2:18" ht="18" customHeight="1">
      <c r="B180" s="44"/>
      <c r="C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</row>
    <row r="181" spans="2:18" ht="18" customHeight="1">
      <c r="B181" s="44"/>
      <c r="C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</row>
    <row r="182" spans="2:18" ht="18" customHeight="1">
      <c r="B182" s="44"/>
      <c r="C182" s="13"/>
      <c r="D182" s="47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 spans="2:18" ht="18" customHeight="1">
      <c r="B183" s="44"/>
      <c r="C183" s="9"/>
      <c r="D183" s="47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2:18" ht="14.25">
      <c r="E184" s="48"/>
      <c r="F184" s="48"/>
      <c r="G184" s="48"/>
      <c r="H184" s="48"/>
      <c r="I184" s="48"/>
      <c r="J184" s="48"/>
      <c r="K184" s="48"/>
      <c r="L184" s="48"/>
      <c r="M184" s="48"/>
      <c r="N184" s="48"/>
    </row>
  </sheetData>
  <sheetProtection algorithmName="SHA-512" hashValue="8EmKydPwa9gA4MDLD16slP+R2jmhweAW1Y868OLKPbSTBwV7+IK/mT6DXpzyHzZBI86uV+LvazaT9qOq/FuKsA==" saltValue="lCNYjFYPAsSXMB6x/JJzDQ==" spinCount="100000" sheet="1"/>
  <mergeCells count="360">
    <mergeCell ref="B115:B116"/>
    <mergeCell ref="C115:C116"/>
    <mergeCell ref="D115:D116"/>
    <mergeCell ref="R115:R116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R117:R118"/>
    <mergeCell ref="B110:B112"/>
    <mergeCell ref="C110:C112"/>
    <mergeCell ref="D110:D112"/>
    <mergeCell ref="E110:Q110"/>
    <mergeCell ref="R110:R112"/>
    <mergeCell ref="E111:Q111"/>
    <mergeCell ref="B113:B114"/>
    <mergeCell ref="C113:C114"/>
    <mergeCell ref="D113:D114"/>
    <mergeCell ref="R113:R114"/>
    <mergeCell ref="K168:K169"/>
    <mergeCell ref="L168:L169"/>
    <mergeCell ref="M168:M169"/>
    <mergeCell ref="N168:N169"/>
    <mergeCell ref="O168:O169"/>
    <mergeCell ref="P168:P169"/>
    <mergeCell ref="Q168:Q169"/>
    <mergeCell ref="R168:R169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R170:R171"/>
    <mergeCell ref="Q124:Q125"/>
    <mergeCell ref="Q126:Q127"/>
    <mergeCell ref="Q128:Q129"/>
    <mergeCell ref="Q130:Q131"/>
    <mergeCell ref="Q132:Q133"/>
    <mergeCell ref="Q134:Q135"/>
    <mergeCell ref="Q136:Q137"/>
    <mergeCell ref="Q138:Q139"/>
    <mergeCell ref="Q140:Q141"/>
    <mergeCell ref="Q142:Q143"/>
    <mergeCell ref="Q144:Q145"/>
    <mergeCell ref="Q146:Q147"/>
    <mergeCell ref="Q148:Q149"/>
    <mergeCell ref="Q150:Q151"/>
    <mergeCell ref="Q152:Q153"/>
    <mergeCell ref="Q154:Q155"/>
    <mergeCell ref="Q156:Q157"/>
    <mergeCell ref="Q158:Q159"/>
    <mergeCell ref="Q160:Q161"/>
    <mergeCell ref="Q162:Q163"/>
    <mergeCell ref="Q164:Q165"/>
    <mergeCell ref="Q166:Q167"/>
    <mergeCell ref="Q170:Q171"/>
    <mergeCell ref="P97:P98"/>
    <mergeCell ref="R97:R98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R106:R107"/>
    <mergeCell ref="B104:B105"/>
    <mergeCell ref="C104:C105"/>
    <mergeCell ref="D104:D105"/>
    <mergeCell ref="R104:R105"/>
    <mergeCell ref="N2:P2"/>
    <mergeCell ref="N3:P3"/>
    <mergeCell ref="N4:P4"/>
    <mergeCell ref="N7:P7"/>
    <mergeCell ref="O8:P8"/>
    <mergeCell ref="O9:P9"/>
    <mergeCell ref="N18:P18"/>
    <mergeCell ref="O19:P19"/>
    <mergeCell ref="O20:P20"/>
    <mergeCell ref="O21:P21"/>
    <mergeCell ref="N24:P24"/>
    <mergeCell ref="N25:P25"/>
    <mergeCell ref="O10:P10"/>
    <mergeCell ref="O11:P11"/>
    <mergeCell ref="O12:P12"/>
    <mergeCell ref="O13:P13"/>
    <mergeCell ref="N14:P14"/>
    <mergeCell ref="N17:P17"/>
    <mergeCell ref="O26:P26"/>
    <mergeCell ref="O27:P27"/>
    <mergeCell ref="O28:P28"/>
    <mergeCell ref="O29:P29"/>
    <mergeCell ref="B43:B44"/>
    <mergeCell ref="C43:C44"/>
    <mergeCell ref="D43:D44"/>
    <mergeCell ref="R43:R44"/>
    <mergeCell ref="B45:B46"/>
    <mergeCell ref="C45:C46"/>
    <mergeCell ref="D45:D46"/>
    <mergeCell ref="R45:R46"/>
    <mergeCell ref="B40:B42"/>
    <mergeCell ref="C40:C42"/>
    <mergeCell ref="E40:Q40"/>
    <mergeCell ref="R40:R42"/>
    <mergeCell ref="E41:Q41"/>
    <mergeCell ref="D40:D42"/>
    <mergeCell ref="B51:B52"/>
    <mergeCell ref="C51:C52"/>
    <mergeCell ref="D51:D52"/>
    <mergeCell ref="R51:R52"/>
    <mergeCell ref="B53:B54"/>
    <mergeCell ref="C53:C54"/>
    <mergeCell ref="D53:D54"/>
    <mergeCell ref="R53:R54"/>
    <mergeCell ref="B47:B48"/>
    <mergeCell ref="C47:C48"/>
    <mergeCell ref="D47:D48"/>
    <mergeCell ref="R47:R48"/>
    <mergeCell ref="B49:B50"/>
    <mergeCell ref="C49:C50"/>
    <mergeCell ref="D49:D50"/>
    <mergeCell ref="R49:R50"/>
    <mergeCell ref="B59:B60"/>
    <mergeCell ref="C59:C60"/>
    <mergeCell ref="D59:D60"/>
    <mergeCell ref="R59:R60"/>
    <mergeCell ref="B61:B62"/>
    <mergeCell ref="C61:C62"/>
    <mergeCell ref="D61:D62"/>
    <mergeCell ref="R61:R62"/>
    <mergeCell ref="B55:B56"/>
    <mergeCell ref="C55:C56"/>
    <mergeCell ref="D55:D56"/>
    <mergeCell ref="R55:R56"/>
    <mergeCell ref="B57:B58"/>
    <mergeCell ref="C57:C58"/>
    <mergeCell ref="D57:D58"/>
    <mergeCell ref="R57:R58"/>
    <mergeCell ref="B67:B68"/>
    <mergeCell ref="C67:C68"/>
    <mergeCell ref="D67:D68"/>
    <mergeCell ref="R67:R68"/>
    <mergeCell ref="B69:B70"/>
    <mergeCell ref="C69:C70"/>
    <mergeCell ref="D69:D70"/>
    <mergeCell ref="R69:R70"/>
    <mergeCell ref="B63:B64"/>
    <mergeCell ref="C63:C64"/>
    <mergeCell ref="D63:D64"/>
    <mergeCell ref="R63:R64"/>
    <mergeCell ref="B65:B66"/>
    <mergeCell ref="C65:C66"/>
    <mergeCell ref="D65:D66"/>
    <mergeCell ref="R65:R66"/>
    <mergeCell ref="B75:B76"/>
    <mergeCell ref="C75:C76"/>
    <mergeCell ref="D75:D76"/>
    <mergeCell ref="R75:R76"/>
    <mergeCell ref="B77:B78"/>
    <mergeCell ref="C77:C78"/>
    <mergeCell ref="D77:D78"/>
    <mergeCell ref="R77:R78"/>
    <mergeCell ref="S69:T69"/>
    <mergeCell ref="B71:B72"/>
    <mergeCell ref="C71:C72"/>
    <mergeCell ref="D71:D72"/>
    <mergeCell ref="R71:R72"/>
    <mergeCell ref="B73:B74"/>
    <mergeCell ref="C73:C74"/>
    <mergeCell ref="D73:D74"/>
    <mergeCell ref="R73:R74"/>
    <mergeCell ref="B83:B84"/>
    <mergeCell ref="C83:C84"/>
    <mergeCell ref="D83:D84"/>
    <mergeCell ref="R83:R84"/>
    <mergeCell ref="B85:B86"/>
    <mergeCell ref="C85:C86"/>
    <mergeCell ref="D85:D86"/>
    <mergeCell ref="R85:R86"/>
    <mergeCell ref="B79:B80"/>
    <mergeCell ref="C79:C80"/>
    <mergeCell ref="D79:D80"/>
    <mergeCell ref="R79:R80"/>
    <mergeCell ref="B81:B82"/>
    <mergeCell ref="C81:C82"/>
    <mergeCell ref="D81:D82"/>
    <mergeCell ref="R81:R82"/>
    <mergeCell ref="B91:B92"/>
    <mergeCell ref="C91:C92"/>
    <mergeCell ref="D91:D92"/>
    <mergeCell ref="R91:R92"/>
    <mergeCell ref="B93:B94"/>
    <mergeCell ref="C93:C94"/>
    <mergeCell ref="D93:D94"/>
    <mergeCell ref="R93:R94"/>
    <mergeCell ref="B87:B88"/>
    <mergeCell ref="C87:C88"/>
    <mergeCell ref="D87:D88"/>
    <mergeCell ref="R87:R88"/>
    <mergeCell ref="B89:B90"/>
    <mergeCell ref="C89:C90"/>
    <mergeCell ref="D89:D90"/>
    <mergeCell ref="R89:R90"/>
    <mergeCell ref="B95:B96"/>
    <mergeCell ref="C95:C96"/>
    <mergeCell ref="D95:D96"/>
    <mergeCell ref="R95:R96"/>
    <mergeCell ref="B101:B103"/>
    <mergeCell ref="C101:C103"/>
    <mergeCell ref="E101:Q101"/>
    <mergeCell ref="R101:R103"/>
    <mergeCell ref="E102:Q102"/>
    <mergeCell ref="D101:D103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B121:B123"/>
    <mergeCell ref="C121:C123"/>
    <mergeCell ref="E121:Q121"/>
    <mergeCell ref="R121:R123"/>
    <mergeCell ref="E122:Q122"/>
    <mergeCell ref="D121:D123"/>
    <mergeCell ref="B128:B129"/>
    <mergeCell ref="C128:C129"/>
    <mergeCell ref="D128:D129"/>
    <mergeCell ref="R128:R129"/>
    <mergeCell ref="B130:B131"/>
    <mergeCell ref="C130:C131"/>
    <mergeCell ref="D130:D131"/>
    <mergeCell ref="R130:R131"/>
    <mergeCell ref="B124:B125"/>
    <mergeCell ref="C124:C125"/>
    <mergeCell ref="D124:D125"/>
    <mergeCell ref="R124:R125"/>
    <mergeCell ref="B126:B127"/>
    <mergeCell ref="C126:C127"/>
    <mergeCell ref="D126:D127"/>
    <mergeCell ref="R126:R127"/>
    <mergeCell ref="B136:B137"/>
    <mergeCell ref="C136:C137"/>
    <mergeCell ref="D136:D137"/>
    <mergeCell ref="R136:R137"/>
    <mergeCell ref="B138:B139"/>
    <mergeCell ref="C138:C139"/>
    <mergeCell ref="D138:D139"/>
    <mergeCell ref="R138:R139"/>
    <mergeCell ref="B132:B133"/>
    <mergeCell ref="C132:C133"/>
    <mergeCell ref="D132:D133"/>
    <mergeCell ref="R132:R133"/>
    <mergeCell ref="B134:B135"/>
    <mergeCell ref="C134:C135"/>
    <mergeCell ref="D134:D135"/>
    <mergeCell ref="R134:R135"/>
    <mergeCell ref="B144:B145"/>
    <mergeCell ref="C144:C145"/>
    <mergeCell ref="D144:D145"/>
    <mergeCell ref="R144:R145"/>
    <mergeCell ref="B146:B147"/>
    <mergeCell ref="C146:C147"/>
    <mergeCell ref="D146:D147"/>
    <mergeCell ref="R146:R147"/>
    <mergeCell ref="B140:B141"/>
    <mergeCell ref="C140:C141"/>
    <mergeCell ref="D140:D141"/>
    <mergeCell ref="R140:R141"/>
    <mergeCell ref="B142:B143"/>
    <mergeCell ref="C142:C143"/>
    <mergeCell ref="D142:D143"/>
    <mergeCell ref="R142:R143"/>
    <mergeCell ref="B152:B153"/>
    <mergeCell ref="C152:C153"/>
    <mergeCell ref="D152:D153"/>
    <mergeCell ref="R152:R153"/>
    <mergeCell ref="B154:B155"/>
    <mergeCell ref="C154:C155"/>
    <mergeCell ref="D154:D155"/>
    <mergeCell ref="R154:R155"/>
    <mergeCell ref="B148:B149"/>
    <mergeCell ref="C148:C149"/>
    <mergeCell ref="D148:D149"/>
    <mergeCell ref="R148:R149"/>
    <mergeCell ref="B150:B151"/>
    <mergeCell ref="C150:C151"/>
    <mergeCell ref="D150:D151"/>
    <mergeCell ref="R150:R151"/>
    <mergeCell ref="B160:B161"/>
    <mergeCell ref="C160:C161"/>
    <mergeCell ref="D160:D161"/>
    <mergeCell ref="R160:R161"/>
    <mergeCell ref="B162:B163"/>
    <mergeCell ref="C162:C163"/>
    <mergeCell ref="D162:D163"/>
    <mergeCell ref="R162:R163"/>
    <mergeCell ref="B156:B157"/>
    <mergeCell ref="C156:C157"/>
    <mergeCell ref="D156:D157"/>
    <mergeCell ref="R156:R157"/>
    <mergeCell ref="B158:B159"/>
    <mergeCell ref="C158:C159"/>
    <mergeCell ref="D158:D159"/>
    <mergeCell ref="R158:R159"/>
    <mergeCell ref="Q173:R173"/>
    <mergeCell ref="B164:B165"/>
    <mergeCell ref="C164:C165"/>
    <mergeCell ref="D164:D165"/>
    <mergeCell ref="R164:R165"/>
    <mergeCell ref="B166:B167"/>
    <mergeCell ref="C166:C167"/>
    <mergeCell ref="D166:D167"/>
    <mergeCell ref="R166:R167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O170:O171"/>
    <mergeCell ref="P170:P171"/>
  </mergeCells>
  <phoneticPr fontId="1"/>
  <dataValidations count="1">
    <dataValidation type="decimal" operator="greaterThanOrEqual" allowBlank="1" showInputMessage="1" showErrorMessage="1" sqref="E104:N104 E168:P168 E45:N45 E47:N47 E49:N49 E53:N53 E55:N55 E51:N51 E59:N59 E61:N61 E63:N63 E65:N65 E67:N67 E69:N69 E71:N71 E73:N73 E75:N75 E77:N77 E79:N79 E81:N81 E83:N83 E85:N85 E87:N87 E95:N95 E89:N89 E91:N91 E57:N57 E120:P120 E43:N43 E100:P100 E97:P97 E106:P106 E170:P170 E93:N93 F114:P114 F113:N113 F115:N115 E113:E117 F116:P117 E39:P39">
      <formula1>0</formula1>
    </dataValidation>
  </dataValidations>
  <printOptions horizontalCentered="1"/>
  <pageMargins left="0.70866141732283472" right="0.70866141732283472" top="0.62992125984251968" bottom="0.39370078740157483" header="0.31496062992125984" footer="0.31496062992125984"/>
  <pageSetup paperSize="9" scale="68" orientation="landscape" cellComments="asDisplayed" verticalDpi="400" r:id="rId1"/>
  <headerFooter alignWithMargins="0"/>
  <rowBreaks count="3" manualBreakCount="3">
    <brk id="37" max="18" man="1"/>
    <brk id="74" max="18" man="1"/>
    <brk id="11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入札金額算定書（総括）</vt:lpstr>
      <vt:lpstr>入札金額算定書（低圧電力）</vt:lpstr>
      <vt:lpstr>入札金額算定書（低圧電灯）</vt:lpstr>
      <vt:lpstr>'入札金額算定書（低圧電灯）'!Print_Area</vt:lpstr>
      <vt:lpstr>'入札金額算定書（低圧電力）'!Print_Area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RENTAI</dc:creator>
  <cp:lastModifiedBy>Windows ユーザー</cp:lastModifiedBy>
  <cp:lastPrinted>2020-09-03T04:47:47Z</cp:lastPrinted>
  <dcterms:created xsi:type="dcterms:W3CDTF">2017-06-08T05:05:27Z</dcterms:created>
  <dcterms:modified xsi:type="dcterms:W3CDTF">2020-09-24T01:48:14Z</dcterms:modified>
</cp:coreProperties>
</file>